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1 DIPOMA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Q8" i="17" s="1"/>
  <c r="KB8" i="15"/>
  <c r="J8" i="17" s="1"/>
  <c r="L8" i="17" s="1"/>
  <c r="R35" i="24"/>
  <c r="Q35" i="24"/>
  <c r="R35" i="23"/>
  <c r="Q35" i="23"/>
  <c r="S35" i="23"/>
  <c r="S35" i="24"/>
  <c r="T8" i="13"/>
  <c r="U8" i="13" s="1"/>
  <c r="K8" i="17" l="1"/>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<sst xmlns="http://schemas.openxmlformats.org/spreadsheetml/2006/main" count="714" uniqueCount="192">
  <si>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</si>
  <si>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</si>
  <si>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</si>
  <si>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</si>
  <si>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</si>
  <si>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</si>
  <si>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</si>
  <si>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</si>
  <si>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</si>
  <si>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</si>
  <si>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</si>
  <si>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</si>
  <si>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</si>
  <si>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</si>
  <si>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</si>
  <si>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</si>
  <si>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</si>
  <si>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</si>
  <si>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</si>
  <si>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</si>
  <si>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</si>
  <si>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</si>
  <si>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</si>
  <si>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</si>
  <si>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</si>
  <si>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</si>
  <si>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</si>
  <si>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</si>
  <si>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</si>
  <si>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</si>
  <si>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</si>
  <si>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</si>
  <si>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</si>
  <si>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</si>
  <si>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</si>
  <si>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</si>
  <si>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</si>
  <si>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</si>
  <si>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</si>
  <si>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</si>
  <si>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</si>
  <si>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</si>
  <si>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</si>
  <si>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</si>
  <si>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</si>
  <si>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</si>
  <si>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</si>
  <si>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</si>
  <si>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</si>
  <si>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</si>
  <si>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</si>
  <si>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</si>
  <si>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</si>
  <si>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</si>
  <si>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</si>
  <si>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</si>
  <si>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</si>
  <si>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</si>
  <si>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</si>
  <si>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</si>
  <si>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</si>
  <si>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</si>
  <si>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</si>
  <si>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</si>
  <si>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</si>
  <si>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</si>
  <si>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</si>
  <si>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</si>
  <si>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</si>
  <si>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</si>
  <si>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</si>
  <si>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</si>
  <si>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</si>
  <si>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</si>
  <si>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</si>
  <si>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</si>
  <si>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</si>
  <si>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</si>
  <si>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</si>
  <si>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</si>
  <si>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</si>
  <si>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</si>
  <si>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</si>
  <si>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</si>
  <si>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</si>
  <si>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</si>
  <si>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</si>
  <si>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</si>
  <si>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</si>
  <si>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</si>
  <si>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</si>
  <si>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</si>
  <si>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</si>
  <si>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</si>
  <si>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</si>
  <si>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</si>
  <si>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</si>
  <si>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</si>
  <si>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</si>
  <si>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</si>
  <si>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</si>
  <si>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</si>
  <si>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</si>
  <si>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</si>
  <si>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</si>
  <si>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</si>
  <si>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</si>
  <si>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</si>
  <si>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</si>
  <si>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</si>
  <si>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</si>
  <si>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</si>
  <si>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</si>
  <si>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</si>
  <si>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</si>
  <si>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</si>
  <si>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</si>
  <si>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</si>
  <si>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</si>
  <si>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</si>
  <si>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</si>
  <si>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</si>
  <si>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</si>
  <si>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</si>
  <si>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</si>
  <si>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</si>
  <si>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</si>
  <si>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</si>
  <si>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</si>
  <si>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</si>
  <si>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</si>
  <si>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</si>
  <si>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</si>
  <si>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</si>
  <si>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</si>
  <si>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</si>
  <si>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</si>
  <si>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</si>
  <si>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</si>
  <si>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</si>
  <si>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</si>
  <si>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</si>
  <si>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</si>
  <si>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</si>
  <si>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</si>
  <si>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</si>
  <si>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</si>
  <si>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</si>
  <si>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</si>
  <si>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</si>
  <si>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</si>
  <si>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</si>
  <si>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</si>
  <si>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</si>
  <si>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</si>
  <si>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</si>
  <si>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</si>
  <si>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</si>
  <si>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</si>
  <si>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</si>
  <si>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</si>
  <si>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</si>
  <si>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MOHAMAD SAMSUL ARIF BIN IDRUSSAIDI AKMAR</t>
  </si>
  <si>
    <t>3MPP</t>
  </si>
  <si>
    <t>K591DMPP003</t>
  </si>
  <si>
    <t>MPP</t>
  </si>
  <si>
    <t>LELAKI</t>
  </si>
  <si>
    <t>MELAYU</t>
  </si>
  <si>
    <t>ISLAM</t>
  </si>
  <si>
    <t>MUHAMMAD ALIFF NAZRIEN BIN HAMERI</t>
  </si>
  <si>
    <t>K591DMPP004</t>
  </si>
  <si>
    <t>MUHAMMAD AMIR AMIRUN BIN ZAMRI</t>
  </si>
  <si>
    <t>K591DMPP005</t>
  </si>
  <si>
    <t>MUHAMMAD AMIRUL SYAHID BIN ADNA</t>
  </si>
  <si>
    <t>K591DMPP006</t>
  </si>
  <si>
    <t>MUHAMMAD ASHRAF BIN MOHD NOOR</t>
  </si>
  <si>
    <t>K591DMPP007</t>
  </si>
  <si>
    <t>MUHAMMAD AZMI SYARIFUDDIN BIN NAZAHAR</t>
  </si>
  <si>
    <t>K591DMPP008</t>
  </si>
  <si>
    <t>MUHAMMAD HAIRIE BIN AMRAN</t>
  </si>
  <si>
    <t>K591DMPP010</t>
  </si>
  <si>
    <t>MUHAMMAD NAZMI BIN NAZRI</t>
  </si>
  <si>
    <t>K591DMPP011</t>
  </si>
  <si>
    <t>NUR NISA LIYANA BINTI IMRAM</t>
  </si>
  <si>
    <t>K591DMPP013</t>
  </si>
  <si>
    <t>PEREMPUAN</t>
  </si>
  <si>
    <t>TENGKU MOHD ISKANDAR BIN TG SAARI</t>
  </si>
  <si>
    <t>K591DMPP015</t>
  </si>
  <si>
    <t>WAN MUHAMMAD ALIF BIN WAN RAZANI</t>
  </si>
  <si>
    <t>K591DMPP016</t>
  </si>
  <si>
    <t>ZARIFA SYAZLIANA BINTI MOHAMAD SABRI</t>
  </si>
  <si>
    <t>K591DMPP017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</si>
</sst>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1" fontId="0" fillId="0" borderId="8" xfId="0" applyNumberFormat="1" applyFill="1" applyBorder="1" applyAlignment="1" applyProtection="1">
      <alignment horizontal="center"/>
      <protection locked="0"/>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6">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7" customFormat="1" ht="160.5" customHeight="1" x14ac:dyDescent="0.25">
      <c r="G1" s="170" t="s">
        <v>160</v>
      </c>
      <c r="H1" s="170"/>
      <c r="I1" s="170"/>
      <c r="J1" s="170"/>
      <c r="K1" s="170"/>
      <c r="L1" s="170"/>
      <c r="O1" s="128"/>
    </row>
    <row r="2" spans="1:203" s="22" customFormat="1" ht="29.25" customHeight="1" thickBot="1" x14ac:dyDescent="0.3">
      <c r="A2" s="171" t="s">
        <v>0</v>
      </c>
      <c r="B2" s="171"/>
      <c r="C2" s="171"/>
      <c r="D2" s="171"/>
      <c r="E2" s="171"/>
      <c r="F2" s="171"/>
      <c r="G2" s="171"/>
      <c r="H2" s="171"/>
      <c r="I2" s="171"/>
      <c r="J2" s="171"/>
      <c r="K2" s="171"/>
      <c r="L2" s="171"/>
      <c r="O2" s="3" t="s">
        <v>79</v>
      </c>
    </row>
    <row r="3" spans="1:203" ht="24.75" customHeight="1" thickBot="1" x14ac:dyDescent="0.3">
      <c r="A3" s="2" t="s">
        <v>1</v>
      </c>
      <c r="B3" s="3"/>
      <c r="C3" s="3"/>
      <c r="D3" s="21" t="s">
        <v>136</v>
      </c>
      <c r="E3" s="3"/>
      <c r="F3" s="3"/>
      <c r="G3" s="38" t="s">
        <v>47</v>
      </c>
      <c r="H3" s="7"/>
      <c r="I3" s="126"/>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4"/>
      <c r="H5" s="175"/>
      <c r="I5" s="175"/>
      <c r="J5" s="175"/>
      <c r="K5" s="175"/>
      <c r="L5" s="176"/>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29"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29"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4"/>
      <c r="H11" s="175"/>
      <c r="I11" s="175"/>
      <c r="J11" s="176"/>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3" t="s">
        <v>132</v>
      </c>
      <c r="B15" s="84" t="s">
        <v>92</v>
      </c>
      <c r="C15" s="84" t="s">
        <v>93</v>
      </c>
      <c r="D15" s="84" t="s">
        <v>94</v>
      </c>
      <c r="E15" s="84" t="s">
        <v>95</v>
      </c>
      <c r="F15" s="84" t="s">
        <v>96</v>
      </c>
      <c r="G15" s="84" t="s">
        <v>97</v>
      </c>
      <c r="H15" s="84" t="s">
        <v>98</v>
      </c>
      <c r="I15" s="84" t="s">
        <v>99</v>
      </c>
      <c r="J15" s="84" t="s">
        <v>100</v>
      </c>
      <c r="K15" s="85" t="s">
        <v>101</v>
      </c>
      <c r="O15" s="9" t="s">
        <v>85</v>
      </c>
    </row>
    <row r="16" spans="1:203" s="9" customFormat="1" ht="45" customHeight="1" x14ac:dyDescent="0.25">
      <c r="A16" s="86" t="s">
        <v>59</v>
      </c>
      <c r="B16" s="81"/>
      <c r="C16" s="81"/>
      <c r="D16" s="81"/>
      <c r="E16" s="81"/>
      <c r="F16" s="81"/>
      <c r="G16" s="81"/>
      <c r="H16" s="81"/>
      <c r="I16" s="81"/>
      <c r="J16" s="81"/>
      <c r="K16" s="82"/>
      <c r="L16" s="1"/>
      <c r="O16" s="9" t="s">
        <v>86</v>
      </c>
    </row>
    <row r="17" spans="1:15" s="9" customFormat="1" ht="30" customHeight="1" thickBot="1" x14ac:dyDescent="0.3">
      <c r="A17" s="87"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3" t="s">
        <v>132</v>
      </c>
      <c r="B19" s="84" t="s">
        <v>102</v>
      </c>
      <c r="C19" s="84" t="s">
        <v>103</v>
      </c>
      <c r="D19" s="84" t="s">
        <v>104</v>
      </c>
      <c r="E19" s="84" t="s">
        <v>105</v>
      </c>
      <c r="F19" s="84" t="s">
        <v>106</v>
      </c>
      <c r="G19" s="84" t="s">
        <v>107</v>
      </c>
      <c r="H19" s="84" t="s">
        <v>108</v>
      </c>
      <c r="I19" s="84" t="s">
        <v>109</v>
      </c>
      <c r="J19" s="84" t="s">
        <v>110</v>
      </c>
      <c r="K19" s="84" t="s">
        <v>111</v>
      </c>
      <c r="L19" s="172" t="s">
        <v>158</v>
      </c>
      <c r="O19" s="9" t="s">
        <v>89</v>
      </c>
    </row>
    <row r="20" spans="1:15" s="9" customFormat="1" ht="45" customHeight="1" x14ac:dyDescent="0.25">
      <c r="A20" s="86" t="s">
        <v>59</v>
      </c>
      <c r="B20" s="81"/>
      <c r="C20" s="81"/>
      <c r="D20" s="81"/>
      <c r="E20" s="81"/>
      <c r="F20" s="81"/>
      <c r="G20" s="81"/>
      <c r="H20" s="81"/>
      <c r="I20" s="81"/>
      <c r="J20" s="81"/>
      <c r="K20" s="81"/>
      <c r="L20" s="173"/>
    </row>
    <row r="21" spans="1:15" s="9" customFormat="1" ht="30" customHeight="1" thickBot="1" x14ac:dyDescent="0.3">
      <c r="A21" s="87"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8" t="s">
        <v>133</v>
      </c>
      <c r="B23" s="89" t="s">
        <v>112</v>
      </c>
      <c r="C23" s="89" t="s">
        <v>113</v>
      </c>
      <c r="D23" s="89" t="s">
        <v>114</v>
      </c>
      <c r="E23" s="89" t="s">
        <v>115</v>
      </c>
      <c r="F23" s="89" t="s">
        <v>116</v>
      </c>
      <c r="G23" s="89" t="s">
        <v>117</v>
      </c>
      <c r="H23" s="89" t="s">
        <v>118</v>
      </c>
      <c r="I23" s="89" t="s">
        <v>119</v>
      </c>
      <c r="J23" s="89" t="s">
        <v>120</v>
      </c>
      <c r="K23" s="90" t="s">
        <v>121</v>
      </c>
    </row>
    <row r="24" spans="1:15" s="9" customFormat="1" ht="45" customHeight="1" x14ac:dyDescent="0.25">
      <c r="A24" s="91" t="s">
        <v>59</v>
      </c>
      <c r="B24" s="81"/>
      <c r="C24" s="81"/>
      <c r="D24" s="81"/>
      <c r="E24" s="81"/>
      <c r="F24" s="81"/>
      <c r="G24" s="81"/>
      <c r="H24" s="81"/>
      <c r="I24" s="81"/>
      <c r="J24" s="81"/>
      <c r="K24" s="82"/>
      <c r="L24" s="1"/>
    </row>
    <row r="25" spans="1:15" s="9" customFormat="1" ht="30" customHeight="1" thickBot="1" x14ac:dyDescent="0.3">
      <c r="A25" s="92"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8" t="s">
        <v>133</v>
      </c>
      <c r="B27" s="89" t="s">
        <v>122</v>
      </c>
      <c r="C27" s="89" t="s">
        <v>123</v>
      </c>
      <c r="D27" s="89" t="s">
        <v>124</v>
      </c>
      <c r="E27" s="89" t="s">
        <v>125</v>
      </c>
      <c r="F27" s="89" t="s">
        <v>126</v>
      </c>
      <c r="G27" s="89" t="s">
        <v>127</v>
      </c>
      <c r="H27" s="89" t="s">
        <v>128</v>
      </c>
      <c r="I27" s="89" t="s">
        <v>129</v>
      </c>
      <c r="J27" s="89" t="s">
        <v>130</v>
      </c>
      <c r="K27" s="89" t="s">
        <v>131</v>
      </c>
      <c r="L27" s="168" t="s">
        <v>159</v>
      </c>
    </row>
    <row r="28" spans="1:15" s="9" customFormat="1" ht="45" customHeight="1" x14ac:dyDescent="0.25">
      <c r="A28" s="91" t="s">
        <v>59</v>
      </c>
      <c r="B28" s="81"/>
      <c r="C28" s="81"/>
      <c r="D28" s="81"/>
      <c r="E28" s="81"/>
      <c r="F28" s="81"/>
      <c r="G28" s="81"/>
      <c r="H28" s="81"/>
      <c r="I28" s="81"/>
      <c r="J28" s="81"/>
      <c r="K28" s="81"/>
      <c r="L28" s="169"/>
    </row>
    <row r="29" spans="1:15" s="9" customFormat="1" ht="30" customHeight="1" thickBot="1" x14ac:dyDescent="0.3">
      <c r="A29" s="92"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5" priority="281">
      <formula>($L$21-$H$7)&lt;&gt;0</formula>
    </cfRule>
    <cfRule type="expression" dxfId="194" priority="282">
      <formula>($L$21-$H$7)=0</formula>
    </cfRule>
  </conditionalFormatting>
  <conditionalFormatting sqref="M10">
    <cfRule type="expression" priority="141">
      <formula>"IF(Main!$G$7=VOKASIONAL,&lt;60"</formula>
    </cfRule>
  </conditionalFormatting>
  <conditionalFormatting sqref="L29">
    <cfRule type="expression" dxfId="193" priority="136">
      <formula>($L$29-$J$7)&lt;&gt;0</formula>
    </cfRule>
    <cfRule type="expression" dxfId="192" priority="137">
      <formula>($L$29-$J$7)=0</formula>
    </cfRule>
  </conditionalFormatting>
  <conditionalFormatting sqref="L3">
    <cfRule type="expression" dxfId="191" priority="95">
      <formula>TAHUN&lt;&gt;""</formula>
    </cfRule>
  </conditionalFormatting>
  <conditionalFormatting sqref="G5:L5">
    <cfRule type="expression" dxfId="190" priority="94">
      <formula>SEM&lt;&gt;""</formula>
    </cfRule>
  </conditionalFormatting>
  <conditionalFormatting sqref="E7">
    <cfRule type="expression" dxfId="189" priority="93">
      <formula>NAMAKUR&lt;&gt;""</formula>
    </cfRule>
  </conditionalFormatting>
  <conditionalFormatting sqref="H7 J7 H9 J9">
    <cfRule type="expression" dxfId="188" priority="87">
      <formula>JENISKUR="VOKASIONAL"</formula>
    </cfRule>
    <cfRule type="expression" dxfId="187" priority="89">
      <formula>JENISKUR="AKADEMIK (SVM)"</formula>
    </cfRule>
  </conditionalFormatting>
  <conditionalFormatting sqref="H7 H9">
    <cfRule type="expression" dxfId="186" priority="88">
      <formula>JENISKUR="UMUM (DVM)"</formula>
    </cfRule>
  </conditionalFormatting>
  <conditionalFormatting sqref="H7 J7">
    <cfRule type="expression" dxfId="185" priority="85">
      <formula>JENISKUR="OJT"</formula>
    </cfRule>
    <cfRule type="expression" dxfId="184" priority="86">
      <formula>JENISKUR="PBE"</formula>
    </cfRule>
  </conditionalFormatting>
  <conditionalFormatting sqref="B16">
    <cfRule type="expression" dxfId="183" priority="82">
      <formula>NISBAHPBT&lt;&gt;""</formula>
    </cfRule>
  </conditionalFormatting>
  <conditionalFormatting sqref="B17">
    <cfRule type="expression" dxfId="182" priority="81">
      <formula>KPENT1&lt;&gt;""</formula>
    </cfRule>
  </conditionalFormatting>
  <conditionalFormatting sqref="C17">
    <cfRule type="expression" dxfId="181" priority="80">
      <formula>KPENT2&lt;&gt;""</formula>
    </cfRule>
  </conditionalFormatting>
  <conditionalFormatting sqref="D17">
    <cfRule type="expression" dxfId="180" priority="79">
      <formula>KPENT3&lt;&gt;""</formula>
    </cfRule>
  </conditionalFormatting>
  <conditionalFormatting sqref="E17">
    <cfRule type="expression" dxfId="179" priority="78">
      <formula>KPENT4&lt;&gt;""</formula>
    </cfRule>
  </conditionalFormatting>
  <conditionalFormatting sqref="F17">
    <cfRule type="expression" dxfId="178" priority="77">
      <formula>KPENT5&lt;&gt;""</formula>
    </cfRule>
  </conditionalFormatting>
  <conditionalFormatting sqref="G17">
    <cfRule type="expression" dxfId="177" priority="76">
      <formula>KPENT6&lt;&gt;""</formula>
    </cfRule>
  </conditionalFormatting>
  <conditionalFormatting sqref="H17">
    <cfRule type="expression" dxfId="176" priority="75">
      <formula>KPENT7&lt;&gt;""</formula>
    </cfRule>
  </conditionalFormatting>
  <conditionalFormatting sqref="I17">
    <cfRule type="expression" dxfId="175" priority="74">
      <formula>KPENT8&lt;&gt;""</formula>
    </cfRule>
  </conditionalFormatting>
  <conditionalFormatting sqref="J17">
    <cfRule type="expression" dxfId="174" priority="73">
      <formula>KPENT9&lt;&gt;""</formula>
    </cfRule>
  </conditionalFormatting>
  <conditionalFormatting sqref="K17">
    <cfRule type="expression" dxfId="173" priority="72">
      <formula>KPENT10&lt;&gt;""</formula>
    </cfRule>
  </conditionalFormatting>
  <conditionalFormatting sqref="B21">
    <cfRule type="expression" dxfId="172" priority="71">
      <formula>KPENT11&lt;&gt;""</formula>
    </cfRule>
  </conditionalFormatting>
  <conditionalFormatting sqref="C21">
    <cfRule type="expression" dxfId="171" priority="70">
      <formula>KPENT12&lt;&gt;""</formula>
    </cfRule>
  </conditionalFormatting>
  <conditionalFormatting sqref="D21">
    <cfRule type="expression" dxfId="170" priority="69">
      <formula>KPENT13&lt;&gt;""</formula>
    </cfRule>
  </conditionalFormatting>
  <conditionalFormatting sqref="E21">
    <cfRule type="expression" dxfId="169" priority="68">
      <formula>KPENT14&lt;&gt;""</formula>
    </cfRule>
  </conditionalFormatting>
  <conditionalFormatting sqref="F21">
    <cfRule type="expression" dxfId="168" priority="67">
      <formula>KPENT15&lt;&gt;""</formula>
    </cfRule>
  </conditionalFormatting>
  <conditionalFormatting sqref="G21">
    <cfRule type="expression" dxfId="167" priority="66">
      <formula>KPENT16&lt;&gt;""</formula>
    </cfRule>
  </conditionalFormatting>
  <conditionalFormatting sqref="H21">
    <cfRule type="expression" dxfId="166" priority="65">
      <formula>KPENT17&lt;&gt;""</formula>
    </cfRule>
  </conditionalFormatting>
  <conditionalFormatting sqref="I21">
    <cfRule type="expression" dxfId="165" priority="64">
      <formula>KPENT18&lt;&gt;""</formula>
    </cfRule>
  </conditionalFormatting>
  <conditionalFormatting sqref="J21">
    <cfRule type="expression" dxfId="164" priority="63">
      <formula>KPENT19&lt;&gt;""</formula>
    </cfRule>
  </conditionalFormatting>
  <conditionalFormatting sqref="K21">
    <cfRule type="expression" dxfId="163" priority="62">
      <formula>KPENT20&lt;&gt;""</formula>
    </cfRule>
  </conditionalFormatting>
  <conditionalFormatting sqref="B25">
    <cfRule type="expression" dxfId="162" priority="61">
      <formula>KPENA1&lt;&gt;""</formula>
    </cfRule>
  </conditionalFormatting>
  <conditionalFormatting sqref="C25">
    <cfRule type="expression" dxfId="161" priority="60">
      <formula>KPENA2&lt;&gt;""</formula>
    </cfRule>
  </conditionalFormatting>
  <conditionalFormatting sqref="D25">
    <cfRule type="expression" dxfId="160" priority="59">
      <formula>KPENA3&lt;&gt;""</formula>
    </cfRule>
  </conditionalFormatting>
  <conditionalFormatting sqref="E25">
    <cfRule type="expression" dxfId="159" priority="58">
      <formula>KPENA4&lt;&gt;""</formula>
    </cfRule>
  </conditionalFormatting>
  <conditionalFormatting sqref="F25">
    <cfRule type="expression" dxfId="158" priority="57">
      <formula>KPENA5&lt;&gt;""</formula>
    </cfRule>
  </conditionalFormatting>
  <conditionalFormatting sqref="G25">
    <cfRule type="expression" dxfId="157" priority="56">
      <formula>KPENA6&lt;&gt;""</formula>
    </cfRule>
  </conditionalFormatting>
  <conditionalFormatting sqref="H25">
    <cfRule type="expression" dxfId="156" priority="55">
      <formula>KPENA7&lt;&gt;""</formula>
    </cfRule>
  </conditionalFormatting>
  <conditionalFormatting sqref="I25">
    <cfRule type="expression" dxfId="155" priority="54">
      <formula>KPENA8&lt;&gt;""</formula>
    </cfRule>
  </conditionalFormatting>
  <conditionalFormatting sqref="J25">
    <cfRule type="expression" dxfId="154" priority="53">
      <formula>KPENA9&lt;&gt;""</formula>
    </cfRule>
  </conditionalFormatting>
  <conditionalFormatting sqref="K25">
    <cfRule type="expression" dxfId="153" priority="52">
      <formula>KPENA10&lt;&gt;""</formula>
    </cfRule>
  </conditionalFormatting>
  <conditionalFormatting sqref="B29">
    <cfRule type="expression" dxfId="152" priority="51">
      <formula>KPENA11&lt;&gt;""</formula>
    </cfRule>
  </conditionalFormatting>
  <conditionalFormatting sqref="C29">
    <cfRule type="expression" dxfId="151" priority="50">
      <formula>KPENA12&lt;&gt;""</formula>
    </cfRule>
  </conditionalFormatting>
  <conditionalFormatting sqref="D29">
    <cfRule type="expression" dxfId="150" priority="49">
      <formula>KPENA13&lt;&gt;""</formula>
    </cfRule>
  </conditionalFormatting>
  <conditionalFormatting sqref="E29">
    <cfRule type="expression" dxfId="149" priority="48">
      <formula>KPENA14&lt;&gt;""</formula>
    </cfRule>
  </conditionalFormatting>
  <conditionalFormatting sqref="F29">
    <cfRule type="expression" dxfId="148" priority="47">
      <formula>KPENA15&lt;&gt;""</formula>
    </cfRule>
  </conditionalFormatting>
  <conditionalFormatting sqref="G29">
    <cfRule type="expression" dxfId="147" priority="46">
      <formula>KPENA16&lt;&gt;""</formula>
    </cfRule>
  </conditionalFormatting>
  <conditionalFormatting sqref="H29">
    <cfRule type="expression" dxfId="146" priority="45">
      <formula>KPENA17&lt;&gt;""</formula>
    </cfRule>
  </conditionalFormatting>
  <conditionalFormatting sqref="I29">
    <cfRule type="expression" dxfId="145" priority="44">
      <formula>KPENA18&lt;&gt;""</formula>
    </cfRule>
  </conditionalFormatting>
  <conditionalFormatting sqref="J29">
    <cfRule type="expression" dxfId="144" priority="43">
      <formula>KPENA19&lt;&gt;""</formula>
    </cfRule>
  </conditionalFormatting>
  <conditionalFormatting sqref="K29">
    <cfRule type="expression" dxfId="143" priority="42">
      <formula>KPENA20&lt;&gt;""</formula>
    </cfRule>
  </conditionalFormatting>
  <conditionalFormatting sqref="B24">
    <cfRule type="expression" dxfId="142" priority="41">
      <formula>NISBAHPBA&lt;&gt;""</formula>
    </cfRule>
  </conditionalFormatting>
  <conditionalFormatting sqref="C16">
    <cfRule type="expression" dxfId="141" priority="40">
      <formula>NPEMT1&lt;&gt;""</formula>
    </cfRule>
  </conditionalFormatting>
  <conditionalFormatting sqref="D16">
    <cfRule type="expression" dxfId="140" priority="39">
      <formula>NPEMT2&lt;&gt;""</formula>
    </cfRule>
  </conditionalFormatting>
  <conditionalFormatting sqref="E16">
    <cfRule type="expression" dxfId="139" priority="38">
      <formula>NPEMT3&lt;&gt;""</formula>
    </cfRule>
  </conditionalFormatting>
  <conditionalFormatting sqref="F16">
    <cfRule type="expression" dxfId="138" priority="37">
      <formula>NPEMT4&lt;&gt;0</formula>
    </cfRule>
  </conditionalFormatting>
  <conditionalFormatting sqref="G16">
    <cfRule type="expression" dxfId="137" priority="36">
      <formula>NPEMT5&lt;&gt;""</formula>
    </cfRule>
  </conditionalFormatting>
  <conditionalFormatting sqref="H16">
    <cfRule type="expression" dxfId="136" priority="35">
      <formula>NPEMT6&lt;&gt;""</formula>
    </cfRule>
  </conditionalFormatting>
  <conditionalFormatting sqref="I16">
    <cfRule type="expression" dxfId="135" priority="34">
      <formula>NPEMT7&lt;&gt;""</formula>
    </cfRule>
  </conditionalFormatting>
  <conditionalFormatting sqref="J16">
    <cfRule type="expression" dxfId="134" priority="33">
      <formula>NPEMT8&lt;&gt;""</formula>
    </cfRule>
  </conditionalFormatting>
  <conditionalFormatting sqref="K16">
    <cfRule type="expression" dxfId="133" priority="32">
      <formula>NPEMT9&lt;&gt;""</formula>
    </cfRule>
  </conditionalFormatting>
  <conditionalFormatting sqref="B20">
    <cfRule type="expression" dxfId="132" priority="31">
      <formula>NPEMT10&lt;&gt;""</formula>
    </cfRule>
  </conditionalFormatting>
  <conditionalFormatting sqref="C20">
    <cfRule type="expression" dxfId="131" priority="30">
      <formula>NPEMT11&lt;&gt;""</formula>
    </cfRule>
  </conditionalFormatting>
  <conditionalFormatting sqref="D20">
    <cfRule type="expression" dxfId="130" priority="29">
      <formula>NPEMT12&lt;&gt;""</formula>
    </cfRule>
  </conditionalFormatting>
  <conditionalFormatting sqref="E20">
    <cfRule type="expression" dxfId="129" priority="28">
      <formula>NPEMT13&lt;&gt;""</formula>
    </cfRule>
  </conditionalFormatting>
  <conditionalFormatting sqref="F20">
    <cfRule type="expression" dxfId="128" priority="27">
      <formula>NPEMT14&lt;&gt;""</formula>
    </cfRule>
  </conditionalFormatting>
  <conditionalFormatting sqref="G20">
    <cfRule type="expression" dxfId="127" priority="26">
      <formula>NPEMT15&lt;&gt;""</formula>
    </cfRule>
  </conditionalFormatting>
  <conditionalFormatting sqref="H20">
    <cfRule type="expression" dxfId="126" priority="25">
      <formula>NPEMT16&lt;&gt;""</formula>
    </cfRule>
  </conditionalFormatting>
  <conditionalFormatting sqref="I20">
    <cfRule type="expression" dxfId="125" priority="24">
      <formula>NPEMT17&lt;&gt;""</formula>
    </cfRule>
  </conditionalFormatting>
  <conditionalFormatting sqref="J20">
    <cfRule type="expression" dxfId="124" priority="23">
      <formula>NPEMT18&lt;&gt;""</formula>
    </cfRule>
  </conditionalFormatting>
  <conditionalFormatting sqref="K20">
    <cfRule type="expression" dxfId="123" priority="22">
      <formula>NPEMT19&lt;&gt;""</formula>
    </cfRule>
  </conditionalFormatting>
  <conditionalFormatting sqref="C24">
    <cfRule type="expression" dxfId="122" priority="21">
      <formula>NPEMA1&lt;&gt;""</formula>
    </cfRule>
  </conditionalFormatting>
  <conditionalFormatting sqref="D24">
    <cfRule type="expression" dxfId="121" priority="20">
      <formula>NPEMA2&lt;&gt;""</formula>
    </cfRule>
  </conditionalFormatting>
  <conditionalFormatting sqref="E24">
    <cfRule type="expression" dxfId="120" priority="19">
      <formula>NPEMA3&lt;&gt;""</formula>
    </cfRule>
  </conditionalFormatting>
  <conditionalFormatting sqref="F24">
    <cfRule type="expression" dxfId="119" priority="18">
      <formula>NPEMA4&lt;&gt;""</formula>
    </cfRule>
  </conditionalFormatting>
  <conditionalFormatting sqref="G24">
    <cfRule type="expression" dxfId="118" priority="17">
      <formula>NPEMA5&lt;&gt;""</formula>
    </cfRule>
  </conditionalFormatting>
  <conditionalFormatting sqref="H24">
    <cfRule type="expression" dxfId="117" priority="16">
      <formula>NPEMA6&lt;&gt;""</formula>
    </cfRule>
  </conditionalFormatting>
  <conditionalFormatting sqref="I24">
    <cfRule type="expression" dxfId="116" priority="15">
      <formula>NPEMA7&lt;&gt;""</formula>
    </cfRule>
  </conditionalFormatting>
  <conditionalFormatting sqref="J24">
    <cfRule type="expression" dxfId="115" priority="14">
      <formula>NPEMA8&lt;&gt;""</formula>
    </cfRule>
  </conditionalFormatting>
  <conditionalFormatting sqref="K24">
    <cfRule type="expression" dxfId="114" priority="13">
      <formula>NPEMA9&lt;&gt;""</formula>
    </cfRule>
  </conditionalFormatting>
  <conditionalFormatting sqref="B28">
    <cfRule type="expression" dxfId="113" priority="12">
      <formula>NPEMA10&lt;&gt;""</formula>
    </cfRule>
  </conditionalFormatting>
  <conditionalFormatting sqref="C28">
    <cfRule type="expression" dxfId="112" priority="11">
      <formula>NPEMA11&lt;&gt;""</formula>
    </cfRule>
  </conditionalFormatting>
  <conditionalFormatting sqref="D28">
    <cfRule type="expression" dxfId="111" priority="10">
      <formula>NPEMA12&lt;&gt;""</formula>
    </cfRule>
  </conditionalFormatting>
  <conditionalFormatting sqref="E28">
    <cfRule type="expression" dxfId="110" priority="9">
      <formula>NPEMA13&lt;&gt;""</formula>
    </cfRule>
  </conditionalFormatting>
  <conditionalFormatting sqref="F28">
    <cfRule type="expression" dxfId="109" priority="8">
      <formula>NPEMA14&lt;&gt;""</formula>
    </cfRule>
  </conditionalFormatting>
  <conditionalFormatting sqref="G28">
    <cfRule type="expression" dxfId="108" priority="7">
      <formula>NPEMA15&lt;&gt;""</formula>
    </cfRule>
  </conditionalFormatting>
  <conditionalFormatting sqref="H28">
    <cfRule type="expression" dxfId="107" priority="6">
      <formula>NPEMA16&lt;&gt;""</formula>
    </cfRule>
  </conditionalFormatting>
  <conditionalFormatting sqref="I28">
    <cfRule type="expression" dxfId="106" priority="5">
      <formula>NPEMA17&lt;&gt;""</formula>
    </cfRule>
  </conditionalFormatting>
  <conditionalFormatting sqref="J28">
    <cfRule type="expression" dxfId="105" priority="4">
      <formula>NPEMA18&lt;&gt;""</formula>
    </cfRule>
  </conditionalFormatting>
  <conditionalFormatting sqref="K28">
    <cfRule type="expression" dxfId="104" priority="3">
      <formula>NPEMA19&lt;&gt;""</formula>
    </cfRule>
  </conditionalFormatting>
  <conditionalFormatting sqref="G11:J11">
    <cfRule type="expression" dxfId="103" priority="2">
      <formula>JENISKUR&lt;&gt;""</formula>
    </cfRule>
  </conditionalFormatting>
  <conditionalFormatting sqref="G13 I13">
    <cfRule type="expression" dxfId="102"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B17" activePane="bottomRight" state="frozen"/>
      <selection pane="topRight" activeCell="B1" sqref="B1"/>
      <selection pane="bottomLeft" activeCell="A8" sqref="A8"/>
      <selection pane="bottomRight" activeCell="D8" sqref="D8:D19"/>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7" t="str">
        <f>IF(NAMAKUR="","",NAMAKUR)</f>
        <v/>
      </c>
      <c r="D2" s="178"/>
      <c r="E2" s="178"/>
      <c r="F2" s="178"/>
      <c r="G2" s="179"/>
    </row>
    <row r="3" spans="1:19" ht="5.0999999999999996" customHeight="1" thickBot="1" x14ac:dyDescent="0.3">
      <c r="A3" s="40"/>
    </row>
    <row r="4" spans="1:19" ht="24.75" customHeight="1" thickBot="1" x14ac:dyDescent="0.3">
      <c r="A4" s="40" t="s">
        <v>50</v>
      </c>
      <c r="C4" s="180" t="str">
        <f>IF(OR(Main!I3="",Main!L3=""),"",CONCATENATE("S",SEM," / ",TAHUN))</f>
        <v/>
      </c>
      <c r="D4" s="181"/>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239">
        <v>990723066499</v>
      </c>
      <c r="E8" s="58" t="s">
        <v>164</v>
      </c>
      <c r="F8" s="58" t="s">
        <v>165</v>
      </c>
      <c r="G8" s="58" t="s">
        <v>166</v>
      </c>
      <c r="H8" s="58" t="s">
        <v>167</v>
      </c>
      <c r="I8" s="58" t="s">
        <v>168</v>
      </c>
      <c r="J8" s="54">
        <v>1</v>
      </c>
      <c r="K8" s="59"/>
    </row>
    <row r="9" spans="1:19" ht="24.75" customHeight="1" x14ac:dyDescent="0.25">
      <c r="A9" s="30">
        <v>2</v>
      </c>
      <c r="B9" s="60" t="s">
        <v>169</v>
      </c>
      <c r="C9" s="61" t="s">
        <v>163</v>
      </c>
      <c r="D9" s="239">
        <v>990418065481</v>
      </c>
      <c r="E9" s="61" t="s">
        <v>170</v>
      </c>
      <c r="F9" s="61" t="s">
        <v>165</v>
      </c>
      <c r="G9" s="61" t="s">
        <v>166</v>
      </c>
      <c r="H9" s="61" t="s">
        <v>167</v>
      </c>
      <c r="I9" s="61" t="s">
        <v>168</v>
      </c>
      <c r="J9" s="48">
        <v>1</v>
      </c>
      <c r="K9" s="62"/>
    </row>
    <row r="10" spans="1:19" ht="24.75" customHeight="1" x14ac:dyDescent="0.25">
      <c r="A10" s="30">
        <v>3</v>
      </c>
      <c r="B10" s="60" t="s">
        <v>171</v>
      </c>
      <c r="C10" s="61" t="s">
        <v>163</v>
      </c>
      <c r="D10" s="239">
        <v>991119146729</v>
      </c>
      <c r="E10" s="61" t="s">
        <v>172</v>
      </c>
      <c r="F10" s="61" t="s">
        <v>165</v>
      </c>
      <c r="G10" s="61" t="s">
        <v>166</v>
      </c>
      <c r="H10" s="61" t="s">
        <v>167</v>
      </c>
      <c r="I10" s="61" t="s">
        <v>168</v>
      </c>
      <c r="J10" s="48">
        <v>1</v>
      </c>
      <c r="K10" s="62"/>
    </row>
    <row r="11" spans="1:19" ht="24.75" customHeight="1" x14ac:dyDescent="0.25">
      <c r="A11" s="30">
        <v>4</v>
      </c>
      <c r="B11" s="60" t="s">
        <v>173</v>
      </c>
      <c r="C11" s="61" t="s">
        <v>163</v>
      </c>
      <c r="D11" s="239">
        <v>990430105239</v>
      </c>
      <c r="E11" s="61" t="s">
        <v>174</v>
      </c>
      <c r="F11" s="61" t="s">
        <v>165</v>
      </c>
      <c r="G11" s="61" t="s">
        <v>166</v>
      </c>
      <c r="H11" s="61" t="s">
        <v>167</v>
      </c>
      <c r="I11" s="61" t="s">
        <v>168</v>
      </c>
      <c r="J11" s="48">
        <v>1</v>
      </c>
      <c r="K11" s="62"/>
    </row>
    <row r="12" spans="1:19" ht="24.75" customHeight="1" x14ac:dyDescent="0.25">
      <c r="A12" s="30">
        <v>5</v>
      </c>
      <c r="B12" s="60" t="s">
        <v>175</v>
      </c>
      <c r="C12" s="61" t="s">
        <v>163</v>
      </c>
      <c r="D12" s="239">
        <v>990404065915</v>
      </c>
      <c r="E12" s="61" t="s">
        <v>176</v>
      </c>
      <c r="F12" s="61" t="s">
        <v>165</v>
      </c>
      <c r="G12" s="61" t="s">
        <v>166</v>
      </c>
      <c r="H12" s="61" t="s">
        <v>167</v>
      </c>
      <c r="I12" s="61" t="s">
        <v>168</v>
      </c>
      <c r="J12" s="48">
        <v>1</v>
      </c>
      <c r="K12" s="62"/>
    </row>
    <row r="13" spans="1:19" ht="24.75" customHeight="1" x14ac:dyDescent="0.25">
      <c r="A13" s="30">
        <v>6</v>
      </c>
      <c r="B13" s="60" t="s">
        <v>177</v>
      </c>
      <c r="C13" s="61" t="s">
        <v>163</v>
      </c>
      <c r="D13" s="239">
        <v>990118065973</v>
      </c>
      <c r="E13" s="61" t="s">
        <v>178</v>
      </c>
      <c r="F13" s="61" t="s">
        <v>165</v>
      </c>
      <c r="G13" s="61" t="s">
        <v>166</v>
      </c>
      <c r="H13" s="61" t="s">
        <v>167</v>
      </c>
      <c r="I13" s="61" t="s">
        <v>168</v>
      </c>
      <c r="J13" s="48">
        <v>1</v>
      </c>
      <c r="K13" s="62"/>
    </row>
    <row r="14" spans="1:19" ht="24.75" customHeight="1" x14ac:dyDescent="0.25">
      <c r="A14" s="30">
        <v>7</v>
      </c>
      <c r="B14" s="60" t="s">
        <v>179</v>
      </c>
      <c r="C14" s="61" t="s">
        <v>163</v>
      </c>
      <c r="D14" s="239">
        <v>990324065763</v>
      </c>
      <c r="E14" s="61" t="s">
        <v>180</v>
      </c>
      <c r="F14" s="61" t="s">
        <v>165</v>
      </c>
      <c r="G14" s="61" t="s">
        <v>166</v>
      </c>
      <c r="H14" s="61" t="s">
        <v>167</v>
      </c>
      <c r="I14" s="61" t="s">
        <v>168</v>
      </c>
      <c r="J14" s="48">
        <v>1</v>
      </c>
      <c r="K14" s="62"/>
    </row>
    <row r="15" spans="1:19" ht="24.75" customHeight="1" x14ac:dyDescent="0.25">
      <c r="A15" s="30">
        <v>8</v>
      </c>
      <c r="B15" s="60" t="s">
        <v>181</v>
      </c>
      <c r="C15" s="61" t="s">
        <v>163</v>
      </c>
      <c r="D15" s="239">
        <v>990927065447</v>
      </c>
      <c r="E15" s="61" t="s">
        <v>182</v>
      </c>
      <c r="F15" s="61" t="s">
        <v>165</v>
      </c>
      <c r="G15" s="61" t="s">
        <v>166</v>
      </c>
      <c r="H15" s="61" t="s">
        <v>167</v>
      </c>
      <c r="I15" s="61" t="s">
        <v>168</v>
      </c>
      <c r="J15" s="48">
        <v>1</v>
      </c>
      <c r="K15" s="62"/>
    </row>
    <row r="16" spans="1:19" ht="24.75" customHeight="1" x14ac:dyDescent="0.25">
      <c r="A16" s="30">
        <v>9</v>
      </c>
      <c r="B16" s="60" t="s">
        <v>183</v>
      </c>
      <c r="C16" s="61" t="s">
        <v>163</v>
      </c>
      <c r="D16" s="239">
        <v>990607065640</v>
      </c>
      <c r="E16" s="61" t="s">
        <v>184</v>
      </c>
      <c r="F16" s="61" t="s">
        <v>165</v>
      </c>
      <c r="G16" s="61" t="s">
        <v>185</v>
      </c>
      <c r="H16" s="61" t="s">
        <v>167</v>
      </c>
      <c r="I16" s="61" t="s">
        <v>168</v>
      </c>
      <c r="J16" s="48">
        <v>1</v>
      </c>
      <c r="K16" s="62"/>
    </row>
    <row r="17" spans="1:11" ht="24.75" customHeight="1" x14ac:dyDescent="0.25">
      <c r="A17" s="30">
        <v>10</v>
      </c>
      <c r="B17" s="60" t="s">
        <v>186</v>
      </c>
      <c r="C17" s="61" t="s">
        <v>163</v>
      </c>
      <c r="D17" s="239">
        <v>990904066199</v>
      </c>
      <c r="E17" s="61" t="s">
        <v>187</v>
      </c>
      <c r="F17" s="61" t="s">
        <v>165</v>
      </c>
      <c r="G17" s="61" t="s">
        <v>166</v>
      </c>
      <c r="H17" s="61" t="s">
        <v>167</v>
      </c>
      <c r="I17" s="61" t="s">
        <v>168</v>
      </c>
      <c r="J17" s="48">
        <v>1</v>
      </c>
      <c r="K17" s="62"/>
    </row>
    <row r="18" spans="1:11" ht="24.75" customHeight="1" x14ac:dyDescent="0.25">
      <c r="A18" s="30">
        <v>11</v>
      </c>
      <c r="B18" s="60" t="s">
        <v>188</v>
      </c>
      <c r="C18" s="61" t="s">
        <v>163</v>
      </c>
      <c r="D18" s="239">
        <v>990731145111</v>
      </c>
      <c r="E18" s="61" t="s">
        <v>189</v>
      </c>
      <c r="F18" s="61" t="s">
        <v>165</v>
      </c>
      <c r="G18" s="61" t="s">
        <v>166</v>
      </c>
      <c r="H18" s="61" t="s">
        <v>167</v>
      </c>
      <c r="I18" s="61" t="s">
        <v>168</v>
      </c>
      <c r="J18" s="48">
        <v>1</v>
      </c>
      <c r="K18" s="62"/>
    </row>
    <row r="19" spans="1:11" ht="24.75" customHeight="1" x14ac:dyDescent="0.25">
      <c r="A19" s="30">
        <v>12</v>
      </c>
      <c r="B19" s="60" t="s">
        <v>190</v>
      </c>
      <c r="C19" s="61" t="s">
        <v>163</v>
      </c>
      <c r="D19" s="239">
        <v>990207065596</v>
      </c>
      <c r="E19" s="61" t="s">
        <v>191</v>
      </c>
      <c r="F19" s="61" t="s">
        <v>165</v>
      </c>
      <c r="G19" s="61" t="s">
        <v>185</v>
      </c>
      <c r="H19" s="61" t="s">
        <v>167</v>
      </c>
      <c r="I19" s="61" t="s">
        <v>168</v>
      </c>
      <c r="J19" s="48">
        <v>1</v>
      </c>
      <c r="K19" s="62"/>
    </row>
    <row r="20" spans="1:11" ht="24.75" customHeight="1" x14ac:dyDescent="0.25">
      <c r="A20" s="30">
        <v>13</v>
      </c>
      <c r="B20" s="60"/>
      <c r="C20" s="61"/>
      <c r="D20" s="61"/>
      <c r="E20" s="61"/>
      <c r="F20" s="61"/>
      <c r="G20" s="61"/>
      <c r="H20" s="61"/>
      <c r="I20" s="61"/>
      <c r="J20" s="48"/>
      <c r="K20" s="62"/>
    </row>
    <row r="21" spans="1:11" ht="24.75" customHeight="1" x14ac:dyDescent="0.25">
      <c r="A21" s="30">
        <v>14</v>
      </c>
      <c r="B21" s="60"/>
      <c r="C21" s="61"/>
      <c r="D21" s="61"/>
      <c r="E21" s="61"/>
      <c r="F21" s="61"/>
      <c r="G21" s="61"/>
      <c r="H21" s="61"/>
      <c r="I21" s="61"/>
      <c r="J21" s="48"/>
      <c r="K21" s="62"/>
    </row>
    <row r="22" spans="1:11" ht="24.75" customHeight="1" x14ac:dyDescent="0.25">
      <c r="A22" s="30">
        <v>15</v>
      </c>
      <c r="B22" s="60"/>
      <c r="C22" s="61"/>
      <c r="D22" s="61"/>
      <c r="E22" s="61"/>
      <c r="F22" s="61"/>
      <c r="G22" s="61"/>
      <c r="H22" s="61"/>
      <c r="I22" s="61"/>
      <c r="J22" s="48"/>
      <c r="K22" s="62"/>
    </row>
    <row r="23" spans="1:11" ht="24.75" customHeight="1" x14ac:dyDescent="0.25">
      <c r="A23" s="30">
        <v>16</v>
      </c>
      <c r="B23" s="60"/>
      <c r="C23" s="61"/>
      <c r="D23" s="61"/>
      <c r="E23" s="61"/>
      <c r="F23" s="61"/>
      <c r="G23" s="61"/>
      <c r="H23" s="61"/>
      <c r="I23" s="61"/>
      <c r="J23" s="48"/>
      <c r="K23" s="62"/>
    </row>
    <row r="24" spans="1:11" ht="24.75" customHeight="1" x14ac:dyDescent="0.25">
      <c r="A24" s="30">
        <v>17</v>
      </c>
      <c r="B24" s="60"/>
      <c r="C24" s="61"/>
      <c r="D24" s="61"/>
      <c r="E24" s="61"/>
      <c r="F24" s="61"/>
      <c r="G24" s="61"/>
      <c r="H24" s="61"/>
      <c r="I24" s="61"/>
      <c r="J24" s="48"/>
      <c r="K24" s="62"/>
    </row>
    <row r="25" spans="1:11" ht="24.75" customHeight="1" x14ac:dyDescent="0.25">
      <c r="A25" s="30">
        <v>18</v>
      </c>
      <c r="B25" s="60"/>
      <c r="C25" s="61"/>
      <c r="D25" s="61"/>
      <c r="E25" s="61"/>
      <c r="F25" s="61"/>
      <c r="G25" s="61"/>
      <c r="H25" s="61"/>
      <c r="I25" s="61"/>
      <c r="J25" s="48"/>
      <c r="K25" s="62"/>
    </row>
    <row r="26" spans="1:11" ht="24.75" customHeight="1" x14ac:dyDescent="0.25">
      <c r="A26" s="30">
        <v>19</v>
      </c>
      <c r="B26" s="60"/>
      <c r="C26" s="61"/>
      <c r="D26" s="61"/>
      <c r="E26" s="61"/>
      <c r="F26" s="61"/>
      <c r="G26" s="61"/>
      <c r="H26" s="61"/>
      <c r="I26" s="61"/>
      <c r="J26" s="48"/>
      <c r="K26" s="62"/>
    </row>
    <row r="27" spans="1:11" ht="24.75" customHeight="1" x14ac:dyDescent="0.25">
      <c r="A27" s="30">
        <v>20</v>
      </c>
      <c r="B27" s="60"/>
      <c r="C27" s="61"/>
      <c r="D27" s="61"/>
      <c r="E27" s="61"/>
      <c r="F27" s="61"/>
      <c r="G27" s="61"/>
      <c r="H27" s="61"/>
      <c r="I27" s="61"/>
      <c r="J27" s="48"/>
      <c r="K27" s="62"/>
    </row>
    <row r="28" spans="1:11" ht="24.75" customHeight="1" x14ac:dyDescent="0.25">
      <c r="A28" s="30">
        <v>21</v>
      </c>
      <c r="B28" s="60"/>
      <c r="C28" s="61"/>
      <c r="D28" s="61"/>
      <c r="E28" s="61"/>
      <c r="F28" s="61"/>
      <c r="G28" s="61"/>
      <c r="H28" s="61"/>
      <c r="I28" s="61"/>
      <c r="J28" s="48"/>
      <c r="K28" s="62"/>
    </row>
    <row r="29" spans="1:11" ht="24.75" customHeight="1" x14ac:dyDescent="0.25">
      <c r="A29" s="30">
        <v>22</v>
      </c>
      <c r="B29" s="60"/>
      <c r="C29" s="61"/>
      <c r="D29" s="61"/>
      <c r="E29" s="61"/>
      <c r="F29" s="61"/>
      <c r="G29" s="61"/>
      <c r="H29" s="61"/>
      <c r="I29" s="61"/>
      <c r="J29" s="48"/>
      <c r="K29" s="62"/>
    </row>
    <row r="30" spans="1:11" ht="24.75" customHeight="1" x14ac:dyDescent="0.25">
      <c r="A30" s="30">
        <v>23</v>
      </c>
      <c r="B30" s="60"/>
      <c r="C30" s="61"/>
      <c r="D30" s="61"/>
      <c r="E30" s="61"/>
      <c r="F30" s="61"/>
      <c r="G30" s="61"/>
      <c r="H30" s="61"/>
      <c r="I30" s="61"/>
      <c r="J30" s="48"/>
      <c r="K30" s="62"/>
    </row>
    <row r="31" spans="1:11" ht="24.75" customHeight="1" x14ac:dyDescent="0.25">
      <c r="A31" s="30">
        <v>24</v>
      </c>
      <c r="B31" s="60"/>
      <c r="C31" s="61"/>
      <c r="D31" s="61"/>
      <c r="E31" s="61"/>
      <c r="F31" s="61"/>
      <c r="G31" s="61"/>
      <c r="H31" s="61"/>
      <c r="I31" s="61"/>
      <c r="J31" s="48"/>
      <c r="K31" s="62"/>
    </row>
    <row r="32" spans="1:11" ht="24.75" customHeight="1" x14ac:dyDescent="0.25">
      <c r="A32" s="30">
        <v>25</v>
      </c>
      <c r="B32" s="60"/>
      <c r="C32" s="61"/>
      <c r="D32" s="61"/>
      <c r="E32" s="61"/>
      <c r="F32" s="61"/>
      <c r="G32" s="61"/>
      <c r="H32" s="61"/>
      <c r="I32" s="61"/>
      <c r="J32" s="48"/>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1" priority="2" operator="containsText" text="0">
      <formula>NOT(ISERROR(SEARCH("0",J8)))</formula>
    </cfRule>
  </conditionalFormatting>
  <conditionalFormatting sqref="B20:K507 B8:C19 E8:K19">
    <cfRule type="expression" dxfId="100" priority="3">
      <formula>$C$4&lt;&gt;""</formula>
    </cfRule>
  </conditionalFormatting>
  <conditionalFormatting sqref="D8:D19">
    <cfRule type="expression" dxfId="1" priority="1">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7" t="str">
        <f>IF(NAMAKUR="","",NAMAKUR)</f>
        <v/>
      </c>
      <c r="D2" s="178"/>
      <c r="E2" s="178"/>
      <c r="F2" s="178"/>
      <c r="G2" s="178"/>
      <c r="H2" s="179"/>
    </row>
    <row r="3" spans="1:21" ht="5.0999999999999996" customHeight="1" thickBot="1" x14ac:dyDescent="0.3">
      <c r="A3" s="40"/>
      <c r="B3" s="40"/>
      <c r="C3" s="40"/>
      <c r="D3" s="40"/>
      <c r="E3" s="40"/>
      <c r="F3" s="37"/>
      <c r="G3" s="37"/>
      <c r="H3" s="37"/>
    </row>
    <row r="4" spans="1:21" ht="24.75" customHeight="1" thickBot="1" x14ac:dyDescent="0.3">
      <c r="A4" s="40" t="s">
        <v>50</v>
      </c>
      <c r="B4" s="40"/>
      <c r="C4" s="180" t="str">
        <f>IF(OR(Main!I3="",Main!L3=""),"",CONCATENATE("S",SEM," / ",TAHUN))</f>
        <v/>
      </c>
      <c r="D4" s="181"/>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MOHAMAD SAMSUL ARIF BIN IDRUSSAIDI AKMAR</v>
      </c>
      <c r="C8" s="32" t="str">
        <f>IF(FIN!C8="","",FIN!C8)</f>
        <v>3MPP</v>
      </c>
      <c r="D8" s="32" t="str">
        <f>IF(FIN!E8="","",FIN!E8)</f>
        <v>K591DMPP003</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MUHAMMAD ALIFF NAZRIEN BIN HAMERI</v>
      </c>
      <c r="C9" s="25" t="str">
        <f>IF(FIN!C9="","",FIN!C9)</f>
        <v>3MPP</v>
      </c>
      <c r="D9" s="25" t="str">
        <f>IF(FIN!E9="","",FIN!E9)</f>
        <v>K591DMPP004</v>
      </c>
      <c r="E9" s="34">
        <f>IF(FIN!J9="","",FIN!J9)</f>
        <v>1</v>
      </c>
      <c r="F9" s="55"/>
      <c r="G9" s="54"/>
      <c r="H9" s="54"/>
      <c r="I9" s="54"/>
      <c r="J9" s="54"/>
      <c r="K9" s="54"/>
      <c r="L9" s="54"/>
      <c r="M9" s="54"/>
      <c r="N9" s="54"/>
      <c r="O9" s="54"/>
      <c r="P9" s="54"/>
      <c r="Q9" s="54"/>
      <c r="R9" s="54"/>
      <c r="S9" s="70"/>
      <c r="T9" s="30" t="str">
        <f t="shared" ref="T9:T72" si="1">IF(OR(B9="",E9="",E9=0,COUNTA(F9:S9)=0),"",SUM(F9:S9))</f>
        <v/>
      </c>
      <c r="U9" s="80" t="str">
        <f t="shared" si="0"/>
        <v/>
      </c>
    </row>
    <row r="10" spans="1:21" ht="24.75" customHeight="1" x14ac:dyDescent="0.25">
      <c r="A10" s="30">
        <v>3</v>
      </c>
      <c r="B10" s="26" t="str">
        <f>IF(FIN!B10="","",FIN!B10)</f>
        <v>MUHAMMAD AMIR AMIRUN BIN ZAMRI</v>
      </c>
      <c r="C10" s="25" t="str">
        <f>IF(FIN!C10="","",FIN!C10)</f>
        <v>3MPP</v>
      </c>
      <c r="D10" s="25" t="str">
        <f>IF(FIN!E10="","",FIN!E10)</f>
        <v>K591DMPP005</v>
      </c>
      <c r="E10" s="34">
        <f>IF(FIN!J10="","",FIN!J10)</f>
        <v>1</v>
      </c>
      <c r="F10" s="55"/>
      <c r="G10" s="54"/>
      <c r="H10" s="54"/>
      <c r="I10" s="54"/>
      <c r="J10" s="54"/>
      <c r="K10" s="54"/>
      <c r="L10" s="54"/>
      <c r="M10" s="54"/>
      <c r="N10" s="54"/>
      <c r="O10" s="54"/>
      <c r="P10" s="54"/>
      <c r="Q10" s="54"/>
      <c r="R10" s="54"/>
      <c r="S10" s="70"/>
      <c r="T10" s="30" t="str">
        <f t="shared" si="1"/>
        <v/>
      </c>
      <c r="U10" s="80" t="str">
        <f t="shared" si="0"/>
        <v/>
      </c>
    </row>
    <row r="11" spans="1:21" ht="24.75" customHeight="1" x14ac:dyDescent="0.25">
      <c r="A11" s="30">
        <v>4</v>
      </c>
      <c r="B11" s="26" t="str">
        <f>IF(FIN!B11="","",FIN!B11)</f>
        <v>MUHAMMAD AMIRUL SYAHID BIN ADNA</v>
      </c>
      <c r="C11" s="25" t="str">
        <f>IF(FIN!C11="","",FIN!C11)</f>
        <v>3MPP</v>
      </c>
      <c r="D11" s="25" t="str">
        <f>IF(FIN!E11="","",FIN!E11)</f>
        <v>K591DMPP006</v>
      </c>
      <c r="E11" s="34">
        <f>IF(FIN!J11="","",FIN!J11)</f>
        <v>1</v>
      </c>
      <c r="F11" s="55"/>
      <c r="G11" s="54"/>
      <c r="H11" s="54"/>
      <c r="I11" s="54"/>
      <c r="J11" s="54"/>
      <c r="K11" s="54"/>
      <c r="L11" s="54"/>
      <c r="M11" s="54"/>
      <c r="N11" s="54"/>
      <c r="O11" s="54"/>
      <c r="P11" s="54"/>
      <c r="Q11" s="54"/>
      <c r="R11" s="54"/>
      <c r="S11" s="70"/>
      <c r="T11" s="30" t="str">
        <f t="shared" si="1"/>
        <v/>
      </c>
      <c r="U11" s="80" t="str">
        <f t="shared" si="0"/>
        <v/>
      </c>
    </row>
    <row r="12" spans="1:21" ht="24.75" customHeight="1" x14ac:dyDescent="0.25">
      <c r="A12" s="30">
        <v>5</v>
      </c>
      <c r="B12" s="26" t="str">
        <f>IF(FIN!B12="","",FIN!B12)</f>
        <v>MUHAMMAD ASHRAF BIN MOHD NOOR</v>
      </c>
      <c r="C12" s="25" t="str">
        <f>IF(FIN!C12="","",FIN!C12)</f>
        <v>3MPP</v>
      </c>
      <c r="D12" s="25" t="str">
        <f>IF(FIN!E12="","",FIN!E12)</f>
        <v>K591DMPP007</v>
      </c>
      <c r="E12" s="34">
        <f>IF(FIN!J12="","",FIN!J12)</f>
        <v>1</v>
      </c>
      <c r="F12" s="55"/>
      <c r="G12" s="54"/>
      <c r="H12" s="54"/>
      <c r="I12" s="54"/>
      <c r="J12" s="54"/>
      <c r="K12" s="54"/>
      <c r="L12" s="54"/>
      <c r="M12" s="54"/>
      <c r="N12" s="54"/>
      <c r="O12" s="54"/>
      <c r="P12" s="54"/>
      <c r="Q12" s="54"/>
      <c r="R12" s="54"/>
      <c r="S12" s="70"/>
      <c r="T12" s="30" t="str">
        <f t="shared" si="1"/>
        <v/>
      </c>
      <c r="U12" s="80" t="str">
        <f t="shared" si="0"/>
        <v/>
      </c>
    </row>
    <row r="13" spans="1:21" ht="24.75" customHeight="1" x14ac:dyDescent="0.25">
      <c r="A13" s="30">
        <v>6</v>
      </c>
      <c r="B13" s="26" t="str">
        <f>IF(FIN!B13="","",FIN!B13)</f>
        <v>MUHAMMAD AZMI SYARIFUDDIN BIN NAZAHAR</v>
      </c>
      <c r="C13" s="25" t="str">
        <f>IF(FIN!C13="","",FIN!C13)</f>
        <v>3MPP</v>
      </c>
      <c r="D13" s="25" t="str">
        <f>IF(FIN!E13="","",FIN!E13)</f>
        <v>K591DMPP008</v>
      </c>
      <c r="E13" s="34">
        <f>IF(FIN!J13="","",FIN!J13)</f>
        <v>1</v>
      </c>
      <c r="F13" s="55"/>
      <c r="G13" s="54"/>
      <c r="H13" s="54"/>
      <c r="I13" s="54"/>
      <c r="J13" s="54"/>
      <c r="K13" s="54"/>
      <c r="L13" s="54"/>
      <c r="M13" s="54"/>
      <c r="N13" s="54"/>
      <c r="O13" s="54"/>
      <c r="P13" s="54"/>
      <c r="Q13" s="54"/>
      <c r="R13" s="54"/>
      <c r="S13" s="70"/>
      <c r="T13" s="30" t="str">
        <f t="shared" si="1"/>
        <v/>
      </c>
      <c r="U13" s="80" t="str">
        <f t="shared" si="0"/>
        <v/>
      </c>
    </row>
    <row r="14" spans="1:21" ht="24.75" customHeight="1" x14ac:dyDescent="0.25">
      <c r="A14" s="30">
        <v>7</v>
      </c>
      <c r="B14" s="26" t="str">
        <f>IF(FIN!B14="","",FIN!B14)</f>
        <v>MUHAMMAD HAIRIE BIN AMRAN</v>
      </c>
      <c r="C14" s="25" t="str">
        <f>IF(FIN!C14="","",FIN!C14)</f>
        <v>3MPP</v>
      </c>
      <c r="D14" s="25" t="str">
        <f>IF(FIN!E14="","",FIN!E14)</f>
        <v>K591DMPP010</v>
      </c>
      <c r="E14" s="34">
        <f>IF(FIN!J14="","",FIN!J14)</f>
        <v>1</v>
      </c>
      <c r="F14" s="55"/>
      <c r="G14" s="54"/>
      <c r="H14" s="54"/>
      <c r="I14" s="54"/>
      <c r="J14" s="54"/>
      <c r="K14" s="54"/>
      <c r="L14" s="54"/>
      <c r="M14" s="54"/>
      <c r="N14" s="54"/>
      <c r="O14" s="54"/>
      <c r="P14" s="54"/>
      <c r="Q14" s="54"/>
      <c r="R14" s="54"/>
      <c r="S14" s="70"/>
      <c r="T14" s="30" t="str">
        <f t="shared" si="1"/>
        <v/>
      </c>
      <c r="U14" s="80" t="str">
        <f t="shared" si="0"/>
        <v/>
      </c>
    </row>
    <row r="15" spans="1:21" ht="24.75" customHeight="1" x14ac:dyDescent="0.25">
      <c r="A15" s="30">
        <v>8</v>
      </c>
      <c r="B15" s="26" t="str">
        <f>IF(FIN!B15="","",FIN!B15)</f>
        <v>MUHAMMAD NAZMI BIN NAZRI</v>
      </c>
      <c r="C15" s="25" t="str">
        <f>IF(FIN!C15="","",FIN!C15)</f>
        <v>3MPP</v>
      </c>
      <c r="D15" s="25" t="str">
        <f>IF(FIN!E15="","",FIN!E15)</f>
        <v>K591DMPP011</v>
      </c>
      <c r="E15" s="34">
        <f>IF(FIN!J15="","",FIN!J15)</f>
        <v>1</v>
      </c>
      <c r="F15" s="55"/>
      <c r="G15" s="54"/>
      <c r="H15" s="54"/>
      <c r="I15" s="54"/>
      <c r="J15" s="54"/>
      <c r="K15" s="54"/>
      <c r="L15" s="54"/>
      <c r="M15" s="54"/>
      <c r="N15" s="54"/>
      <c r="O15" s="54"/>
      <c r="P15" s="54"/>
      <c r="Q15" s="54"/>
      <c r="R15" s="54"/>
      <c r="S15" s="70"/>
      <c r="T15" s="30" t="str">
        <f t="shared" si="1"/>
        <v/>
      </c>
      <c r="U15" s="80" t="str">
        <f t="shared" si="0"/>
        <v/>
      </c>
    </row>
    <row r="16" spans="1:21" ht="24.75" customHeight="1" x14ac:dyDescent="0.25">
      <c r="A16" s="30">
        <v>9</v>
      </c>
      <c r="B16" s="26" t="str">
        <f>IF(FIN!B16="","",FIN!B16)</f>
        <v>NUR NISA LIYANA BINTI IMRAM</v>
      </c>
      <c r="C16" s="25" t="str">
        <f>IF(FIN!C16="","",FIN!C16)</f>
        <v>3MPP</v>
      </c>
      <c r="D16" s="25" t="str">
        <f>IF(FIN!E16="","",FIN!E16)</f>
        <v>K591DMPP013</v>
      </c>
      <c r="E16" s="34">
        <f>IF(FIN!J16="","",FIN!J16)</f>
        <v>1</v>
      </c>
      <c r="F16" s="55"/>
      <c r="G16" s="54"/>
      <c r="H16" s="54"/>
      <c r="I16" s="54"/>
      <c r="J16" s="54"/>
      <c r="K16" s="54"/>
      <c r="L16" s="54"/>
      <c r="M16" s="54"/>
      <c r="N16" s="54"/>
      <c r="O16" s="54"/>
      <c r="P16" s="54"/>
      <c r="Q16" s="54"/>
      <c r="R16" s="54"/>
      <c r="S16" s="70"/>
      <c r="T16" s="30" t="str">
        <f t="shared" si="1"/>
        <v/>
      </c>
      <c r="U16" s="80" t="str">
        <f t="shared" si="0"/>
        <v/>
      </c>
    </row>
    <row r="17" spans="1:21" ht="24.75" customHeight="1" x14ac:dyDescent="0.25">
      <c r="A17" s="30">
        <v>10</v>
      </c>
      <c r="B17" s="26" t="str">
        <f>IF(FIN!B17="","",FIN!B17)</f>
        <v>TENGKU MOHD ISKANDAR BIN TG SAARI</v>
      </c>
      <c r="C17" s="25" t="str">
        <f>IF(FIN!C17="","",FIN!C17)</f>
        <v>3MPP</v>
      </c>
      <c r="D17" s="25" t="str">
        <f>IF(FIN!E17="","",FIN!E17)</f>
        <v>K591DMPP015</v>
      </c>
      <c r="E17" s="34">
        <f>IF(FIN!J17="","",FIN!J17)</f>
        <v>1</v>
      </c>
      <c r="F17" s="55"/>
      <c r="G17" s="54"/>
      <c r="H17" s="54"/>
      <c r="I17" s="54"/>
      <c r="J17" s="54"/>
      <c r="K17" s="54"/>
      <c r="L17" s="54"/>
      <c r="M17" s="54"/>
      <c r="N17" s="54"/>
      <c r="O17" s="54"/>
      <c r="P17" s="54"/>
      <c r="Q17" s="54"/>
      <c r="R17" s="54"/>
      <c r="S17" s="70"/>
      <c r="T17" s="30" t="str">
        <f t="shared" si="1"/>
        <v/>
      </c>
      <c r="U17" s="80" t="str">
        <f t="shared" si="0"/>
        <v/>
      </c>
    </row>
    <row r="18" spans="1:21" ht="24.75" customHeight="1" x14ac:dyDescent="0.25">
      <c r="A18" s="30">
        <v>11</v>
      </c>
      <c r="B18" s="26" t="str">
        <f>IF(FIN!B18="","",FIN!B18)</f>
        <v>WAN MUHAMMAD ALIF BIN WAN RAZANI</v>
      </c>
      <c r="C18" s="25" t="str">
        <f>IF(FIN!C18="","",FIN!C18)</f>
        <v>3MPP</v>
      </c>
      <c r="D18" s="25" t="str">
        <f>IF(FIN!E18="","",FIN!E18)</f>
        <v>K591DMPP016</v>
      </c>
      <c r="E18" s="34">
        <f>IF(FIN!J18="","",FIN!J18)</f>
        <v>1</v>
      </c>
      <c r="F18" s="55"/>
      <c r="G18" s="54"/>
      <c r="H18" s="54"/>
      <c r="I18" s="54"/>
      <c r="J18" s="54"/>
      <c r="K18" s="54"/>
      <c r="L18" s="54"/>
      <c r="M18" s="54"/>
      <c r="N18" s="54"/>
      <c r="O18" s="54"/>
      <c r="P18" s="54"/>
      <c r="Q18" s="54"/>
      <c r="R18" s="54"/>
      <c r="S18" s="70"/>
      <c r="T18" s="30" t="str">
        <f t="shared" si="1"/>
        <v/>
      </c>
      <c r="U18" s="80" t="str">
        <f t="shared" si="0"/>
        <v/>
      </c>
    </row>
    <row r="19" spans="1:21" ht="24.75" customHeight="1" x14ac:dyDescent="0.25">
      <c r="A19" s="30">
        <v>12</v>
      </c>
      <c r="B19" s="26" t="str">
        <f>IF(FIN!B19="","",FIN!B19)</f>
        <v>ZARIFA SYAZLIANA BINTI MOHAMAD SABRI</v>
      </c>
      <c r="C19" s="25" t="str">
        <f>IF(FIN!C19="","",FIN!C19)</f>
        <v>3MPP</v>
      </c>
      <c r="D19" s="25" t="str">
        <f>IF(FIN!E19="","",FIN!E19)</f>
        <v>K591DMPP017</v>
      </c>
      <c r="E19" s="34">
        <f>IF(FIN!J19="","",FIN!J19)</f>
        <v>1</v>
      </c>
      <c r="F19" s="55"/>
      <c r="G19" s="54"/>
      <c r="H19" s="54"/>
      <c r="I19" s="54"/>
      <c r="J19" s="54"/>
      <c r="K19" s="54"/>
      <c r="L19" s="54"/>
      <c r="M19" s="54"/>
      <c r="N19" s="54"/>
      <c r="O19" s="54"/>
      <c r="P19" s="54"/>
      <c r="Q19" s="54"/>
      <c r="R19" s="54"/>
      <c r="S19" s="70"/>
      <c r="T19" s="30" t="str">
        <f t="shared" si="1"/>
        <v/>
      </c>
      <c r="U19" s="80" t="str">
        <f t="shared" si="0"/>
        <v/>
      </c>
    </row>
    <row r="20" spans="1:21" ht="24.75" customHeight="1" x14ac:dyDescent="0.25">
      <c r="A20" s="30">
        <v>13</v>
      </c>
      <c r="B20" s="26" t="str">
        <f>IF(FIN!B20="","",FIN!B20)</f>
        <v/>
      </c>
      <c r="C20" s="25" t="str">
        <f>IF(FIN!C20="","",FIN!C20)</f>
        <v/>
      </c>
      <c r="D20" s="25" t="str">
        <f>IF(FIN!E20="","",FIN!E20)</f>
        <v/>
      </c>
      <c r="E20" s="34" t="str">
        <f>IF(FIN!J20="","",FIN!J20)</f>
        <v/>
      </c>
      <c r="F20" s="55"/>
      <c r="G20" s="54"/>
      <c r="H20" s="54"/>
      <c r="I20" s="54"/>
      <c r="J20" s="54"/>
      <c r="K20" s="54"/>
      <c r="L20" s="54"/>
      <c r="M20" s="54"/>
      <c r="N20" s="54"/>
      <c r="O20" s="54"/>
      <c r="P20" s="54"/>
      <c r="Q20" s="54"/>
      <c r="R20" s="54"/>
      <c r="S20" s="70"/>
      <c r="T20" s="30" t="str">
        <f t="shared" si="1"/>
        <v/>
      </c>
      <c r="U20" s="80" t="str">
        <f t="shared" si="0"/>
        <v/>
      </c>
    </row>
    <row r="21" spans="1:21" ht="24.75" customHeight="1" x14ac:dyDescent="0.25">
      <c r="A21" s="30">
        <v>14</v>
      </c>
      <c r="B21" s="26" t="str">
        <f>IF(FIN!B21="","",FIN!B21)</f>
        <v/>
      </c>
      <c r="C21" s="25" t="str">
        <f>IF(FIN!C21="","",FIN!C21)</f>
        <v/>
      </c>
      <c r="D21" s="25" t="str">
        <f>IF(FIN!E21="","",FIN!E21)</f>
        <v/>
      </c>
      <c r="E21" s="34" t="str">
        <f>IF(FIN!J21="","",FIN!J21)</f>
        <v/>
      </c>
      <c r="F21" s="55"/>
      <c r="G21" s="54"/>
      <c r="H21" s="54"/>
      <c r="I21" s="54"/>
      <c r="J21" s="54"/>
      <c r="K21" s="54"/>
      <c r="L21" s="54"/>
      <c r="M21" s="54"/>
      <c r="N21" s="54"/>
      <c r="O21" s="54"/>
      <c r="P21" s="54"/>
      <c r="Q21" s="54"/>
      <c r="R21" s="54"/>
      <c r="S21" s="70"/>
      <c r="T21" s="30" t="str">
        <f t="shared" si="1"/>
        <v/>
      </c>
      <c r="U21" s="80" t="str">
        <f t="shared" si="0"/>
        <v/>
      </c>
    </row>
    <row r="22" spans="1:21" ht="24.75" customHeight="1" x14ac:dyDescent="0.25">
      <c r="A22" s="30">
        <v>15</v>
      </c>
      <c r="B22" s="26" t="str">
        <f>IF(FIN!B22="","",FIN!B22)</f>
        <v/>
      </c>
      <c r="C22" s="25" t="str">
        <f>IF(FIN!C22="","",FIN!C22)</f>
        <v/>
      </c>
      <c r="D22" s="25" t="str">
        <f>IF(FIN!E22="","",FIN!E22)</f>
        <v/>
      </c>
      <c r="E22" s="34" t="str">
        <f>IF(FIN!J22="","",FIN!J22)</f>
        <v/>
      </c>
      <c r="F22" s="55"/>
      <c r="G22" s="54"/>
      <c r="H22" s="54"/>
      <c r="I22" s="54"/>
      <c r="J22" s="54"/>
      <c r="K22" s="54"/>
      <c r="L22" s="54"/>
      <c r="M22" s="54"/>
      <c r="N22" s="54"/>
      <c r="O22" s="54"/>
      <c r="P22" s="54"/>
      <c r="Q22" s="54"/>
      <c r="R22" s="54"/>
      <c r="S22" s="70"/>
      <c r="T22" s="30" t="str">
        <f t="shared" si="1"/>
        <v/>
      </c>
      <c r="U22" s="80" t="str">
        <f t="shared" si="0"/>
        <v/>
      </c>
    </row>
    <row r="23" spans="1:21" ht="24.75" customHeight="1" x14ac:dyDescent="0.25">
      <c r="A23" s="30">
        <v>16</v>
      </c>
      <c r="B23" s="26" t="str">
        <f>IF(FIN!B23="","",FIN!B23)</f>
        <v/>
      </c>
      <c r="C23" s="25" t="str">
        <f>IF(FIN!C23="","",FIN!C23)</f>
        <v/>
      </c>
      <c r="D23" s="25" t="str">
        <f>IF(FIN!E23="","",FIN!E23)</f>
        <v/>
      </c>
      <c r="E23" s="34" t="str">
        <f>IF(FIN!J23="","",FIN!J23)</f>
        <v/>
      </c>
      <c r="F23" s="55"/>
      <c r="G23" s="54"/>
      <c r="H23" s="54"/>
      <c r="I23" s="54"/>
      <c r="J23" s="54"/>
      <c r="K23" s="54"/>
      <c r="L23" s="54"/>
      <c r="M23" s="54"/>
      <c r="N23" s="54"/>
      <c r="O23" s="54"/>
      <c r="P23" s="54"/>
      <c r="Q23" s="54"/>
      <c r="R23" s="54"/>
      <c r="S23" s="70"/>
      <c r="T23" s="30" t="str">
        <f t="shared" si="1"/>
        <v/>
      </c>
      <c r="U23" s="80" t="str">
        <f t="shared" si="0"/>
        <v/>
      </c>
    </row>
    <row r="24" spans="1:21" ht="24.75" customHeight="1" x14ac:dyDescent="0.25">
      <c r="A24" s="30">
        <v>17</v>
      </c>
      <c r="B24" s="26" t="str">
        <f>IF(FIN!B24="","",FIN!B24)</f>
        <v/>
      </c>
      <c r="C24" s="25" t="str">
        <f>IF(FIN!C24="","",FIN!C24)</f>
        <v/>
      </c>
      <c r="D24" s="25" t="str">
        <f>IF(FIN!E24="","",FIN!E24)</f>
        <v/>
      </c>
      <c r="E24" s="34" t="str">
        <f>IF(FIN!J24="","",FIN!J24)</f>
        <v/>
      </c>
      <c r="F24" s="55"/>
      <c r="G24" s="54"/>
      <c r="H24" s="54"/>
      <c r="I24" s="54"/>
      <c r="J24" s="54"/>
      <c r="K24" s="54"/>
      <c r="L24" s="54"/>
      <c r="M24" s="54"/>
      <c r="N24" s="54"/>
      <c r="O24" s="54"/>
      <c r="P24" s="54"/>
      <c r="Q24" s="54"/>
      <c r="R24" s="54"/>
      <c r="S24" s="70"/>
      <c r="T24" s="30" t="str">
        <f t="shared" si="1"/>
        <v/>
      </c>
      <c r="U24" s="80" t="str">
        <f t="shared" si="0"/>
        <v/>
      </c>
    </row>
    <row r="25" spans="1:21" ht="24.75" customHeight="1" x14ac:dyDescent="0.25">
      <c r="A25" s="30">
        <v>18</v>
      </c>
      <c r="B25" s="26" t="str">
        <f>IF(FIN!B25="","",FIN!B25)</f>
        <v/>
      </c>
      <c r="C25" s="25" t="str">
        <f>IF(FIN!C25="","",FIN!C25)</f>
        <v/>
      </c>
      <c r="D25" s="25" t="str">
        <f>IF(FIN!E25="","",FIN!E25)</f>
        <v/>
      </c>
      <c r="E25" s="34" t="str">
        <f>IF(FIN!J25="","",FIN!J25)</f>
        <v/>
      </c>
      <c r="F25" s="55"/>
      <c r="G25" s="54"/>
      <c r="H25" s="54"/>
      <c r="I25" s="54"/>
      <c r="J25" s="54"/>
      <c r="K25" s="54"/>
      <c r="L25" s="54"/>
      <c r="M25" s="54"/>
      <c r="N25" s="54"/>
      <c r="O25" s="54"/>
      <c r="P25" s="54"/>
      <c r="Q25" s="54"/>
      <c r="R25" s="54"/>
      <c r="S25" s="70"/>
      <c r="T25" s="30" t="str">
        <f t="shared" si="1"/>
        <v/>
      </c>
      <c r="U25" s="80" t="str">
        <f t="shared" si="0"/>
        <v/>
      </c>
    </row>
    <row r="26" spans="1:21" ht="24.75" customHeight="1" x14ac:dyDescent="0.25">
      <c r="A26" s="30">
        <v>19</v>
      </c>
      <c r="B26" s="26" t="str">
        <f>IF(FIN!B26="","",FIN!B26)</f>
        <v/>
      </c>
      <c r="C26" s="25" t="str">
        <f>IF(FIN!C26="","",FIN!C26)</f>
        <v/>
      </c>
      <c r="D26" s="25" t="str">
        <f>IF(FIN!E26="","",FIN!E26)</f>
        <v/>
      </c>
      <c r="E26" s="34" t="str">
        <f>IF(FIN!J26="","",FIN!J26)</f>
        <v/>
      </c>
      <c r="F26" s="55"/>
      <c r="G26" s="54"/>
      <c r="H26" s="54"/>
      <c r="I26" s="54"/>
      <c r="J26" s="54"/>
      <c r="K26" s="54"/>
      <c r="L26" s="54"/>
      <c r="M26" s="54"/>
      <c r="N26" s="54"/>
      <c r="O26" s="54"/>
      <c r="P26" s="54"/>
      <c r="Q26" s="54"/>
      <c r="R26" s="54"/>
      <c r="S26" s="70"/>
      <c r="T26" s="30" t="str">
        <f t="shared" si="1"/>
        <v/>
      </c>
      <c r="U26" s="80" t="str">
        <f t="shared" si="0"/>
        <v/>
      </c>
    </row>
    <row r="27" spans="1:21" ht="24.75" customHeight="1" x14ac:dyDescent="0.25">
      <c r="A27" s="30">
        <v>20</v>
      </c>
      <c r="B27" s="26" t="str">
        <f>IF(FIN!B27="","",FIN!B27)</f>
        <v/>
      </c>
      <c r="C27" s="25" t="str">
        <f>IF(FIN!C27="","",FIN!C27)</f>
        <v/>
      </c>
      <c r="D27" s="25" t="str">
        <f>IF(FIN!E27="","",FIN!E27)</f>
        <v/>
      </c>
      <c r="E27" s="34" t="str">
        <f>IF(FIN!J27="","",FIN!J27)</f>
        <v/>
      </c>
      <c r="F27" s="55"/>
      <c r="G27" s="54"/>
      <c r="H27" s="54"/>
      <c r="I27" s="54"/>
      <c r="J27" s="54"/>
      <c r="K27" s="54"/>
      <c r="L27" s="54"/>
      <c r="M27" s="54"/>
      <c r="N27" s="54"/>
      <c r="O27" s="54"/>
      <c r="P27" s="54"/>
      <c r="Q27" s="54"/>
      <c r="R27" s="54"/>
      <c r="S27" s="70"/>
      <c r="T27" s="30" t="str">
        <f t="shared" si="1"/>
        <v/>
      </c>
      <c r="U27" s="80" t="str">
        <f t="shared" si="0"/>
        <v/>
      </c>
    </row>
    <row r="28" spans="1:21" ht="24.75" customHeight="1" x14ac:dyDescent="0.25">
      <c r="A28" s="30">
        <v>21</v>
      </c>
      <c r="B28" s="26" t="str">
        <f>IF(FIN!B28="","",FIN!B28)</f>
        <v/>
      </c>
      <c r="C28" s="25" t="str">
        <f>IF(FIN!C28="","",FIN!C28)</f>
        <v/>
      </c>
      <c r="D28" s="25" t="str">
        <f>IF(FIN!E28="","",FIN!E28)</f>
        <v/>
      </c>
      <c r="E28" s="34" t="str">
        <f>IF(FIN!J28="","",FIN!J28)</f>
        <v/>
      </c>
      <c r="F28" s="55"/>
      <c r="G28" s="54"/>
      <c r="H28" s="54"/>
      <c r="I28" s="54"/>
      <c r="J28" s="54"/>
      <c r="K28" s="54"/>
      <c r="L28" s="54"/>
      <c r="M28" s="54"/>
      <c r="N28" s="54"/>
      <c r="O28" s="54"/>
      <c r="P28" s="54"/>
      <c r="Q28" s="54"/>
      <c r="R28" s="54"/>
      <c r="S28" s="70"/>
      <c r="T28" s="30" t="str">
        <f t="shared" si="1"/>
        <v/>
      </c>
      <c r="U28" s="80" t="str">
        <f t="shared" si="0"/>
        <v/>
      </c>
    </row>
    <row r="29" spans="1:21" ht="24.75" customHeight="1" x14ac:dyDescent="0.25">
      <c r="A29" s="30">
        <v>22</v>
      </c>
      <c r="B29" s="26" t="str">
        <f>IF(FIN!B29="","",FIN!B29)</f>
        <v/>
      </c>
      <c r="C29" s="25" t="str">
        <f>IF(FIN!C29="","",FIN!C29)</f>
        <v/>
      </c>
      <c r="D29" s="25" t="str">
        <f>IF(FIN!E29="","",FIN!E29)</f>
        <v/>
      </c>
      <c r="E29" s="34" t="str">
        <f>IF(FIN!J29="","",FIN!J29)</f>
        <v/>
      </c>
      <c r="F29" s="55"/>
      <c r="G29" s="54"/>
      <c r="H29" s="54"/>
      <c r="I29" s="54"/>
      <c r="J29" s="54"/>
      <c r="K29" s="54"/>
      <c r="L29" s="54"/>
      <c r="M29" s="54"/>
      <c r="N29" s="54"/>
      <c r="O29" s="54"/>
      <c r="P29" s="54"/>
      <c r="Q29" s="54"/>
      <c r="R29" s="54"/>
      <c r="S29" s="70"/>
      <c r="T29" s="30" t="str">
        <f t="shared" si="1"/>
        <v/>
      </c>
      <c r="U29" s="80" t="str">
        <f t="shared" si="0"/>
        <v/>
      </c>
    </row>
    <row r="30" spans="1:21" ht="24.75" customHeight="1" x14ac:dyDescent="0.25">
      <c r="A30" s="30">
        <v>23</v>
      </c>
      <c r="B30" s="26" t="str">
        <f>IF(FIN!B30="","",FIN!B30)</f>
        <v/>
      </c>
      <c r="C30" s="25" t="str">
        <f>IF(FIN!C30="","",FIN!C30)</f>
        <v/>
      </c>
      <c r="D30" s="25" t="str">
        <f>IF(FIN!E30="","",FIN!E30)</f>
        <v/>
      </c>
      <c r="E30" s="34" t="str">
        <f>IF(FIN!J30="","",FIN!J30)</f>
        <v/>
      </c>
      <c r="F30" s="55"/>
      <c r="G30" s="54"/>
      <c r="H30" s="54"/>
      <c r="I30" s="54"/>
      <c r="J30" s="54"/>
      <c r="K30" s="54"/>
      <c r="L30" s="54"/>
      <c r="M30" s="54"/>
      <c r="N30" s="54"/>
      <c r="O30" s="54"/>
      <c r="P30" s="54"/>
      <c r="Q30" s="54"/>
      <c r="R30" s="54"/>
      <c r="S30" s="70"/>
      <c r="T30" s="30" t="str">
        <f t="shared" si="1"/>
        <v/>
      </c>
      <c r="U30" s="80"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0"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0"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0"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0"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0"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0"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0"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0"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0"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0"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0"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0"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0"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0"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0"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0"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0"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0"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0"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0"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0"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0"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0"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0"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0"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0"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0"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0"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0"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0"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0"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0"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0"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0"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0"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0"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0"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0"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0"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0"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0"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0"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0"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0"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0"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0"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0"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0"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0"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0"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0"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0"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0"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0"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0"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0"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0"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0"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0"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0"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0"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0"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0"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0"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0"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0"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0"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0"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0"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0"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0"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0"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0"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0"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0"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0"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0"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0"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0"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0"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0"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0"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0"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0"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0"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0"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0"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0"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0"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0"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0"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0"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0"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0"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0"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0"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0"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0"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0"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0"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0"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0"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0"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0"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0"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0"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0"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0"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0"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0"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0"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0"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0"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0"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0"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0"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0"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0"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0"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0"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0"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0"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0"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0"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0"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0"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0"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0"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0"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0"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0"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0"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0"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0"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0"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0"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0"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0"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0"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0"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0"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0"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0"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0"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0"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0"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0"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0"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0"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0"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0"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0"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0"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0"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0"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0"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0"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0"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0"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0"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0"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0"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0"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0"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0"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0"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0"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0"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0"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0"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0"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0"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0"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0"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0"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0"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0"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0"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0"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0"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0"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0"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0"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0"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0"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0"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0"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0"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0"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0"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0"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0"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0"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0"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0"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0"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0"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0"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0"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0"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0"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0"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0"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0"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0"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0"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0"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0"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0"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0"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0"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0"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0"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0"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0"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0"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0"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0"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0"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0"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0"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0"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0"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0"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0"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0"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0"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0"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0"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0"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0"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0"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0"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0"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0"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0"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0"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0"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0"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0"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0"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0"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0"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0"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0"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0"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0"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0"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0"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0"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0"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0"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0"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0"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0"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0"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0"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0"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0"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0"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0"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0"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0"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0"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0"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0"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0"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0"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0"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0"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0"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0"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0"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0"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0"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0"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0"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0"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0"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0"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0"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0"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0"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0"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0"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0"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0"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0"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0"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0"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0"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0"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0"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0"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0"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0"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0"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0"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0"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0"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0"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0"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0"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0"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0"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0"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0"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0"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0"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0"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0"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0"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0"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0"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0"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0"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0"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0"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0"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0"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0"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0"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0"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0"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0"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0"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0"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0"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0"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0"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0"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0"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0"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0"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0"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0"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0"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0"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0"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0"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0"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0"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0"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0"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0"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0"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0"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0"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0"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0"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0"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0"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0"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0"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0"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0"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0"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0"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0"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0"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0"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0"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0"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0"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0"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0"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0"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0"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0"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0"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0"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0"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0"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0"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0"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0"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0"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0"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0"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0"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0"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0"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0"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0"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0"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0"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0"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0"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0"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0"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0"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0"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0"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0"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0"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0"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0"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0"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0"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0"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0"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0"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0"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0"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0"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0"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0"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0"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0"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0"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0"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0"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0"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0"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0"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0"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0"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0"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0"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0"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0"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0"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0"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0"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0"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0"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0"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0"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0"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0"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0"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0"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0"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0"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0"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0"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0"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0"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0"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0"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0"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0"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0"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0"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0"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0"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0"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0"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0"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0"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0"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0"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0"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0"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0"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0"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0"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0"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0"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0"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0"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0"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0"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0"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0"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0"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0"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0"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0"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0"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0"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0"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0"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0"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0"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0"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2"/>
      <c r="G507" s="159"/>
      <c r="H507" s="159"/>
      <c r="I507" s="159"/>
      <c r="J507" s="159"/>
      <c r="K507" s="159"/>
      <c r="L507" s="159"/>
      <c r="M507" s="159"/>
      <c r="N507" s="159"/>
      <c r="O507" s="159"/>
      <c r="P507" s="159"/>
      <c r="Q507" s="159"/>
      <c r="R507" s="159"/>
      <c r="S507" s="165"/>
      <c r="T507" s="28" t="str">
        <f t="shared" si="15"/>
        <v/>
      </c>
      <c r="U507" s="79" t="str">
        <f t="shared" si="14"/>
        <v/>
      </c>
    </row>
  </sheetData>
  <sheetProtection password="CE88" sheet="1" autoFilter="0"/>
  <autoFilter ref="A7:U507"/>
  <mergeCells count="2">
    <mergeCell ref="C2:H2"/>
    <mergeCell ref="C4:D4"/>
  </mergeCells>
  <conditionalFormatting sqref="E8:E507">
    <cfRule type="containsText" dxfId="99"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8" priority="5" operator="greaterThan">
      <formula>100</formula>
    </cfRule>
    <cfRule type="cellIs" dxfId="97" priority="6" operator="lessThan">
      <formula>80</formula>
    </cfRule>
  </conditionalFormatting>
  <conditionalFormatting sqref="F8:S8">
    <cfRule type="expression" dxfId="96" priority="7">
      <formula>AND($B8&lt;&gt;"",$E8=1)</formula>
    </cfRule>
  </conditionalFormatting>
  <conditionalFormatting sqref="F9:S507">
    <cfRule type="expression" dxfId="95"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7" t="str">
        <f>IF(NAMAKUR="","",NAMAKUR)</f>
        <v/>
      </c>
      <c r="D2" s="178"/>
      <c r="E2" s="178"/>
      <c r="F2" s="178"/>
      <c r="G2" s="178"/>
      <c r="H2" s="178"/>
      <c r="I2" s="178"/>
      <c r="J2" s="178"/>
      <c r="K2" s="178"/>
      <c r="L2" s="178"/>
      <c r="M2" s="179"/>
    </row>
    <row r="3" spans="1:288" ht="5.0999999999999996" customHeight="1" thickBot="1" x14ac:dyDescent="0.3">
      <c r="A3" s="40"/>
      <c r="B3" s="40"/>
      <c r="C3" s="40"/>
      <c r="D3" s="40"/>
      <c r="E3" s="40"/>
      <c r="F3" s="37"/>
    </row>
    <row r="4" spans="1:288" ht="24.75" customHeight="1" thickBot="1" x14ac:dyDescent="0.3">
      <c r="A4" s="40" t="s">
        <v>50</v>
      </c>
      <c r="B4" s="40"/>
      <c r="C4" s="180" t="str">
        <f>IF(OR(Main!I3="",Main!L3=""),"",CONCATENATE("S",SEM," / ",TAHUN))</f>
        <v/>
      </c>
      <c r="D4" s="181"/>
      <c r="E4" s="40"/>
      <c r="F4" s="37"/>
    </row>
    <row r="5" spans="1:288" ht="5.0999999999999996" customHeight="1" thickBot="1" x14ac:dyDescent="0.3"/>
    <row r="6" spans="1:288" s="14" customFormat="1" ht="39.950000000000003" customHeight="1" x14ac:dyDescent="0.25">
      <c r="A6" s="192" t="s">
        <v>3</v>
      </c>
      <c r="B6" s="198" t="s">
        <v>5</v>
      </c>
      <c r="C6" s="198" t="s">
        <v>6</v>
      </c>
      <c r="D6" s="198" t="s">
        <v>9</v>
      </c>
      <c r="E6" s="198" t="s">
        <v>7</v>
      </c>
      <c r="F6" s="184" t="s">
        <v>53</v>
      </c>
      <c r="G6" s="197" t="str">
        <f>IF(AND(KPENT1="",NPEMT1=""),"",CONCATENATE("TEORI 1 - ",KPENT1," (",NPEMT1,")"))</f>
        <v/>
      </c>
      <c r="H6" s="195"/>
      <c r="I6" s="195"/>
      <c r="J6" s="195"/>
      <c r="K6" s="195"/>
      <c r="L6" s="195"/>
      <c r="M6" s="196"/>
      <c r="N6" s="200" t="str">
        <f>IF(AND(KPENT2="",NPEMT2=""),"",CONCATENATE("TEORI 2 - ",KPENT2," (",NPEMT2,")"))</f>
        <v/>
      </c>
      <c r="O6" s="200"/>
      <c r="P6" s="200"/>
      <c r="Q6" s="200"/>
      <c r="R6" s="200"/>
      <c r="S6" s="200"/>
      <c r="T6" s="201"/>
      <c r="U6" s="197" t="str">
        <f>IF(AND(KPENT3="",NPEMT3=""),"",CONCATENATE("TEORI 3 - ",KPENT3," (",NPEMT3,")"))</f>
        <v/>
      </c>
      <c r="V6" s="195"/>
      <c r="W6" s="195"/>
      <c r="X6" s="195"/>
      <c r="Y6" s="195"/>
      <c r="Z6" s="195"/>
      <c r="AA6" s="196"/>
      <c r="AB6" s="194" t="str">
        <f>IF(AND(KPENT4="",NPEMT4=""),"",CONCATENATE("TEORI 4 - ",KPENT4," (",NPEMT4,")"))</f>
        <v/>
      </c>
      <c r="AC6" s="195"/>
      <c r="AD6" s="195"/>
      <c r="AE6" s="195"/>
      <c r="AF6" s="195"/>
      <c r="AG6" s="195"/>
      <c r="AH6" s="196"/>
      <c r="AI6" s="197" t="str">
        <f>IF(AND(KPENT5="",NPEMT5=""),"",CONCATENATE("TEORI 5 - ",KPENT5," (",NPEMT5,")"))</f>
        <v/>
      </c>
      <c r="AJ6" s="195"/>
      <c r="AK6" s="195"/>
      <c r="AL6" s="195"/>
      <c r="AM6" s="195"/>
      <c r="AN6" s="195"/>
      <c r="AO6" s="196"/>
      <c r="AP6" s="194" t="str">
        <f>IF(AND(KPENT6="",NPEMT6=""),"",CONCATENATE("TEORI 6 - ",KPENT6," (",NPEMT6,")"))</f>
        <v/>
      </c>
      <c r="AQ6" s="195"/>
      <c r="AR6" s="195"/>
      <c r="AS6" s="195"/>
      <c r="AT6" s="195"/>
      <c r="AU6" s="195"/>
      <c r="AV6" s="196"/>
      <c r="AW6" s="197" t="str">
        <f>IF(AND(KPENT7="",NPEMT7=""),"",CONCATENATE("TEORI 7 - ",KPENT7," (",NPEMT7,")"))</f>
        <v/>
      </c>
      <c r="AX6" s="195"/>
      <c r="AY6" s="195"/>
      <c r="AZ6" s="195"/>
      <c r="BA6" s="195"/>
      <c r="BB6" s="195"/>
      <c r="BC6" s="196"/>
      <c r="BD6" s="194" t="str">
        <f>IF(AND(KPENT8="",NPEMT8=""),"",CONCATENATE("TEORI 8 - ",KPENT8," (",NPEMT8,")"))</f>
        <v/>
      </c>
      <c r="BE6" s="195"/>
      <c r="BF6" s="195"/>
      <c r="BG6" s="195"/>
      <c r="BH6" s="195"/>
      <c r="BI6" s="195"/>
      <c r="BJ6" s="196"/>
      <c r="BK6" s="197" t="str">
        <f>IF(AND(KPENT9="",NPEMT9=""),"",CONCATENATE("TEORI 9 - ",KPENT9," (",NPEMT9,")"))</f>
        <v/>
      </c>
      <c r="BL6" s="195"/>
      <c r="BM6" s="195"/>
      <c r="BN6" s="195"/>
      <c r="BO6" s="195"/>
      <c r="BP6" s="195"/>
      <c r="BQ6" s="196"/>
      <c r="BR6" s="194" t="str">
        <f>IF(AND(KPENT10="",NPEMT10=""),"",CONCATENATE("TEORI 10 - ",KPENT10," (",NPEMT10,")"))</f>
        <v/>
      </c>
      <c r="BS6" s="195"/>
      <c r="BT6" s="195"/>
      <c r="BU6" s="195"/>
      <c r="BV6" s="195"/>
      <c r="BW6" s="195"/>
      <c r="BX6" s="196"/>
      <c r="BY6" s="197" t="str">
        <f>IF(AND(KPENT11="",NPEMT11=""),"",CONCATENATE("TEORI 11 - ",KPENT11," (",NPEMT11,")"))</f>
        <v/>
      </c>
      <c r="BZ6" s="195"/>
      <c r="CA6" s="195"/>
      <c r="CB6" s="195"/>
      <c r="CC6" s="195"/>
      <c r="CD6" s="195"/>
      <c r="CE6" s="196"/>
      <c r="CF6" s="194" t="str">
        <f>IF(AND(KPENT12="",NPEMT12=""),"",CONCATENATE("TEORI 12 - ",KPENT12," (",NPEMT12,")"))</f>
        <v/>
      </c>
      <c r="CG6" s="195"/>
      <c r="CH6" s="195"/>
      <c r="CI6" s="195"/>
      <c r="CJ6" s="195"/>
      <c r="CK6" s="195"/>
      <c r="CL6" s="196"/>
      <c r="CM6" s="197" t="str">
        <f>IF(AND(KPENT13="",NPEMT13=""),"",CONCATENATE("TEORI 13 - ",KPENT13," (",NPEMT13,")"))</f>
        <v/>
      </c>
      <c r="CN6" s="195"/>
      <c r="CO6" s="195"/>
      <c r="CP6" s="195"/>
      <c r="CQ6" s="195"/>
      <c r="CR6" s="195"/>
      <c r="CS6" s="196"/>
      <c r="CT6" s="194" t="str">
        <f>IF(AND(KPENT14="",NPEMT14=""),"",CONCATENATE("TEORI 14 - ",KPENT14," (",NPEMT14,")"))</f>
        <v/>
      </c>
      <c r="CU6" s="195"/>
      <c r="CV6" s="195"/>
      <c r="CW6" s="195"/>
      <c r="CX6" s="195"/>
      <c r="CY6" s="195"/>
      <c r="CZ6" s="196"/>
      <c r="DA6" s="197" t="str">
        <f>IF(AND(KPENT15="",NPEMT15=""),"",CONCATENATE("TEORI 15 - ",KPENT15," (",NPEMT15,")"))</f>
        <v/>
      </c>
      <c r="DB6" s="195"/>
      <c r="DC6" s="195"/>
      <c r="DD6" s="195"/>
      <c r="DE6" s="195"/>
      <c r="DF6" s="195"/>
      <c r="DG6" s="196"/>
      <c r="DH6" s="194" t="str">
        <f>IF(AND(KPENT16="",NPEMT16=""),"",CONCATENATE("TEORI 16 - ",KPENT16," (",NPEMT16,")"))</f>
        <v/>
      </c>
      <c r="DI6" s="195"/>
      <c r="DJ6" s="195"/>
      <c r="DK6" s="195"/>
      <c r="DL6" s="195"/>
      <c r="DM6" s="195"/>
      <c r="DN6" s="196"/>
      <c r="DO6" s="197" t="str">
        <f>IF(AND(KPENT17="",NPEMT17=""),"",CONCATENATE("TEORI 17 - ",KPENT17," (",NPEMT17,")"))</f>
        <v/>
      </c>
      <c r="DP6" s="195"/>
      <c r="DQ6" s="195"/>
      <c r="DR6" s="195"/>
      <c r="DS6" s="195"/>
      <c r="DT6" s="195"/>
      <c r="DU6" s="196"/>
      <c r="DV6" s="194" t="str">
        <f>IF(AND(KPENT18="",NPEMT18=""),"",CONCATENATE("TEORI 18 - ",KPENT18," (",NPEMT18,")"))</f>
        <v/>
      </c>
      <c r="DW6" s="195"/>
      <c r="DX6" s="195"/>
      <c r="DY6" s="195"/>
      <c r="DZ6" s="195"/>
      <c r="EA6" s="195"/>
      <c r="EB6" s="196"/>
      <c r="EC6" s="197" t="str">
        <f>IF(AND(KPENT19="",NPEMT19=""),"",CONCATENATE("TEORI 19 - ",KPENT19," (",NPEMT19,")"))</f>
        <v/>
      </c>
      <c r="ED6" s="195"/>
      <c r="EE6" s="195"/>
      <c r="EF6" s="195"/>
      <c r="EG6" s="195"/>
      <c r="EH6" s="195"/>
      <c r="EI6" s="196"/>
      <c r="EJ6" s="194" t="str">
        <f>IF(AND(KPENT20="",NPEMT20=""),"",CONCATENATE("TEORI 20 - ",KPENT20," (",NPEMT20,")"))</f>
        <v/>
      </c>
      <c r="EK6" s="195"/>
      <c r="EL6" s="195"/>
      <c r="EM6" s="195"/>
      <c r="EN6" s="195"/>
      <c r="EO6" s="195"/>
      <c r="EP6" s="196"/>
      <c r="EQ6" s="189" t="str">
        <f>IF(AND(KPENA1="",NPEMA1=""),"",CONCATENATE("AMALI 1 - ",KPENA1," (",NPEMA1,")"))</f>
        <v/>
      </c>
      <c r="ER6" s="187"/>
      <c r="ES6" s="187"/>
      <c r="ET6" s="187"/>
      <c r="EU6" s="187"/>
      <c r="EV6" s="187"/>
      <c r="EW6" s="188"/>
      <c r="EX6" s="190" t="str">
        <f>IF(AND(KPENA2="",NPEMA2=""),"",CONCATENATE("AMALI 2 - ",KPENA2," (",NPEMA2,")"))</f>
        <v/>
      </c>
      <c r="EY6" s="190"/>
      <c r="EZ6" s="190"/>
      <c r="FA6" s="190"/>
      <c r="FB6" s="190"/>
      <c r="FC6" s="190"/>
      <c r="FD6" s="191"/>
      <c r="FE6" s="189" t="str">
        <f>IF(AND(KPENA3="",NPEMA3=""),"",CONCATENATE("AMALI 3 - ",KPENA3," (",NPEMA3,")"))</f>
        <v/>
      </c>
      <c r="FF6" s="187"/>
      <c r="FG6" s="187"/>
      <c r="FH6" s="187"/>
      <c r="FI6" s="187"/>
      <c r="FJ6" s="187"/>
      <c r="FK6" s="188"/>
      <c r="FL6" s="186" t="str">
        <f>IF(AND(KPENA4="",NPEMA4=""),"",CONCATENATE("AMALI 4 - ",KPENA4," (",NPEMA4,")"))</f>
        <v/>
      </c>
      <c r="FM6" s="187"/>
      <c r="FN6" s="187"/>
      <c r="FO6" s="187"/>
      <c r="FP6" s="187"/>
      <c r="FQ6" s="187"/>
      <c r="FR6" s="188"/>
      <c r="FS6" s="189" t="str">
        <f>IF(AND(KPENA5="",NPEMA5=""),"",CONCATENATE("AMALI 5 - ",KPENA5," (",NPEMA5,")"))</f>
        <v/>
      </c>
      <c r="FT6" s="187"/>
      <c r="FU6" s="187"/>
      <c r="FV6" s="187"/>
      <c r="FW6" s="187"/>
      <c r="FX6" s="187"/>
      <c r="FY6" s="188"/>
      <c r="FZ6" s="186" t="str">
        <f>IF(AND(KPENA6="",NPEMA6=""),"",CONCATENATE("AMALI 6 - ",KPENA6," (",NPEMA6,")"))</f>
        <v/>
      </c>
      <c r="GA6" s="187"/>
      <c r="GB6" s="187"/>
      <c r="GC6" s="187"/>
      <c r="GD6" s="187"/>
      <c r="GE6" s="187"/>
      <c r="GF6" s="188"/>
      <c r="GG6" s="189" t="str">
        <f>IF(AND(KPENA7="",NPEMA7=""),"",CONCATENATE("AMALI 7 - ",KPENA7," (",NPEMA7,")"))</f>
        <v/>
      </c>
      <c r="GH6" s="187"/>
      <c r="GI6" s="187"/>
      <c r="GJ6" s="187"/>
      <c r="GK6" s="187"/>
      <c r="GL6" s="187"/>
      <c r="GM6" s="188"/>
      <c r="GN6" s="186" t="str">
        <f>IF(AND(KPENA8="",NPEMA8=""),"",CONCATENATE("AMALI 8 - ",KPENA8," (",NPEMA8,")"))</f>
        <v/>
      </c>
      <c r="GO6" s="187"/>
      <c r="GP6" s="187"/>
      <c r="GQ6" s="187"/>
      <c r="GR6" s="187"/>
      <c r="GS6" s="187"/>
      <c r="GT6" s="188"/>
      <c r="GU6" s="189" t="str">
        <f>IF(AND(KPENA9="",NPEMA9=""),"",CONCATENATE("AMALI 9 - ",KPENA9," (",NPEMA9,")"))</f>
        <v/>
      </c>
      <c r="GV6" s="187"/>
      <c r="GW6" s="187"/>
      <c r="GX6" s="187"/>
      <c r="GY6" s="187"/>
      <c r="GZ6" s="187"/>
      <c r="HA6" s="188"/>
      <c r="HB6" s="186" t="str">
        <f>IF(AND(KPENA10="",NPEMA10=""),"",CONCATENATE("AMALI 10 - ",KPENA10," (",NPEMA10,")"))</f>
        <v/>
      </c>
      <c r="HC6" s="187"/>
      <c r="HD6" s="187"/>
      <c r="HE6" s="187"/>
      <c r="HF6" s="187"/>
      <c r="HG6" s="187"/>
      <c r="HH6" s="188"/>
      <c r="HI6" s="189" t="str">
        <f>IF(AND(KPENA11="",NPEMA11=""),"",CONCATENATE("AMALI 11 - ",KPENA11," (",NPEMA11,")"))</f>
        <v/>
      </c>
      <c r="HJ6" s="187"/>
      <c r="HK6" s="187"/>
      <c r="HL6" s="187"/>
      <c r="HM6" s="187"/>
      <c r="HN6" s="187"/>
      <c r="HO6" s="188"/>
      <c r="HP6" s="186" t="str">
        <f>IF(AND(KPENA12="",NPEMA12=""),"",CONCATENATE("AMALI 12 - ",KPENA12," (",NPEMA12,")"))</f>
        <v/>
      </c>
      <c r="HQ6" s="187"/>
      <c r="HR6" s="187"/>
      <c r="HS6" s="187"/>
      <c r="HT6" s="187"/>
      <c r="HU6" s="187"/>
      <c r="HV6" s="188"/>
      <c r="HW6" s="189" t="str">
        <f>IF(AND(KPENA13="",NPEMA13=""),"",CONCATENATE("AMALI 13 - ",KPENA13," (",NPEMA13,")"))</f>
        <v/>
      </c>
      <c r="HX6" s="187"/>
      <c r="HY6" s="187"/>
      <c r="HZ6" s="187"/>
      <c r="IA6" s="187"/>
      <c r="IB6" s="187"/>
      <c r="IC6" s="188"/>
      <c r="ID6" s="186" t="str">
        <f>IF(AND(KPENA14="",NPEMA14=""),"",CONCATENATE("AMALI 14 - ",KPENA14," (",NPEMA14,")"))</f>
        <v/>
      </c>
      <c r="IE6" s="187"/>
      <c r="IF6" s="187"/>
      <c r="IG6" s="187"/>
      <c r="IH6" s="187"/>
      <c r="II6" s="187"/>
      <c r="IJ6" s="188"/>
      <c r="IK6" s="189" t="str">
        <f>IF(AND(KPENA15="",NPEMA15=""),"",CONCATENATE("AMALI 15 - ",KPENA15," (",NPEMA15,")"))</f>
        <v/>
      </c>
      <c r="IL6" s="187"/>
      <c r="IM6" s="187"/>
      <c r="IN6" s="187"/>
      <c r="IO6" s="187"/>
      <c r="IP6" s="187"/>
      <c r="IQ6" s="188"/>
      <c r="IR6" s="186" t="str">
        <f>IF(AND(KPENA16="",NPEMA16=""),"",CONCATENATE("AMALI 16 - ",KPENA16," (",NPEMA16,")"))</f>
        <v/>
      </c>
      <c r="IS6" s="187"/>
      <c r="IT6" s="187"/>
      <c r="IU6" s="187"/>
      <c r="IV6" s="187"/>
      <c r="IW6" s="187"/>
      <c r="IX6" s="188"/>
      <c r="IY6" s="189" t="str">
        <f>IF(AND(KPENA17="",NPEMA17=""),"",CONCATENATE("AMALI 17 - ",KPENA17," (",NPEMA17,")"))</f>
        <v/>
      </c>
      <c r="IZ6" s="187"/>
      <c r="JA6" s="187"/>
      <c r="JB6" s="187"/>
      <c r="JC6" s="187"/>
      <c r="JD6" s="187"/>
      <c r="JE6" s="188"/>
      <c r="JF6" s="186" t="str">
        <f>IF(AND(KPENA18="",NPEMA18=""),"",CONCATENATE("AMALI 18 - ",KPENA18," (",NPEMA18,")"))</f>
        <v/>
      </c>
      <c r="JG6" s="187"/>
      <c r="JH6" s="187"/>
      <c r="JI6" s="187"/>
      <c r="JJ6" s="187"/>
      <c r="JK6" s="187"/>
      <c r="JL6" s="188"/>
      <c r="JM6" s="189" t="str">
        <f>IF(AND(KPENA19="",NPEMA19=""),"",CONCATENATE("AMALI 19 - ",KPENA19," (",NPEMA19,")"))</f>
        <v/>
      </c>
      <c r="JN6" s="187"/>
      <c r="JO6" s="187"/>
      <c r="JP6" s="187"/>
      <c r="JQ6" s="187"/>
      <c r="JR6" s="187"/>
      <c r="JS6" s="188"/>
      <c r="JT6" s="186" t="str">
        <f>IF(AND(KPENA20="",NPEMA20=""),"",CONCATENATE("AMALI 20 - ",KPENA20," (",NPEMA20,")"))</f>
        <v/>
      </c>
      <c r="JU6" s="187"/>
      <c r="JV6" s="187"/>
      <c r="JW6" s="187"/>
      <c r="JX6" s="187"/>
      <c r="JY6" s="187"/>
      <c r="JZ6" s="188"/>
      <c r="KA6" s="192" t="str">
        <f>CONCATENATE("JUMLAH PB TEORI (",JUMLAHPBT,")")</f>
        <v>JUMLAH PB TEORI (0)</v>
      </c>
      <c r="KB6" s="182" t="str">
        <f>CONCATENATE("JUMLAH PB AMALI (",JUMLAHPBA,")")</f>
        <v>JUMLAH PB AMALI (0)</v>
      </c>
    </row>
    <row r="7" spans="1:288" ht="39.950000000000003" customHeight="1" thickBot="1" x14ac:dyDescent="0.3">
      <c r="A7" s="193"/>
      <c r="B7" s="199"/>
      <c r="C7" s="199"/>
      <c r="D7" s="199"/>
      <c r="E7" s="199"/>
      <c r="F7" s="185"/>
      <c r="G7" s="93">
        <v>1</v>
      </c>
      <c r="H7" s="94">
        <v>2</v>
      </c>
      <c r="I7" s="94">
        <v>3</v>
      </c>
      <c r="J7" s="94">
        <v>1</v>
      </c>
      <c r="K7" s="94">
        <v>2</v>
      </c>
      <c r="L7" s="94">
        <v>3</v>
      </c>
      <c r="M7" s="95" t="s">
        <v>8</v>
      </c>
      <c r="N7" s="96">
        <v>1</v>
      </c>
      <c r="O7" s="94">
        <v>2</v>
      </c>
      <c r="P7" s="94">
        <v>3</v>
      </c>
      <c r="Q7" s="94">
        <v>1</v>
      </c>
      <c r="R7" s="94">
        <v>2</v>
      </c>
      <c r="S7" s="94">
        <v>3</v>
      </c>
      <c r="T7" s="95" t="s">
        <v>8</v>
      </c>
      <c r="U7" s="93">
        <v>1</v>
      </c>
      <c r="V7" s="94">
        <v>2</v>
      </c>
      <c r="W7" s="94">
        <v>3</v>
      </c>
      <c r="X7" s="94">
        <v>1</v>
      </c>
      <c r="Y7" s="94">
        <v>2</v>
      </c>
      <c r="Z7" s="94">
        <v>3</v>
      </c>
      <c r="AA7" s="95" t="s">
        <v>8</v>
      </c>
      <c r="AB7" s="96">
        <v>1</v>
      </c>
      <c r="AC7" s="94">
        <v>2</v>
      </c>
      <c r="AD7" s="94">
        <v>3</v>
      </c>
      <c r="AE7" s="94">
        <v>1</v>
      </c>
      <c r="AF7" s="94">
        <v>2</v>
      </c>
      <c r="AG7" s="94">
        <v>3</v>
      </c>
      <c r="AH7" s="95" t="s">
        <v>8</v>
      </c>
      <c r="AI7" s="93">
        <v>1</v>
      </c>
      <c r="AJ7" s="94">
        <v>2</v>
      </c>
      <c r="AK7" s="94">
        <v>3</v>
      </c>
      <c r="AL7" s="94">
        <v>1</v>
      </c>
      <c r="AM7" s="94">
        <v>2</v>
      </c>
      <c r="AN7" s="94">
        <v>3</v>
      </c>
      <c r="AO7" s="95" t="s">
        <v>8</v>
      </c>
      <c r="AP7" s="96">
        <v>1</v>
      </c>
      <c r="AQ7" s="94">
        <v>2</v>
      </c>
      <c r="AR7" s="94">
        <v>3</v>
      </c>
      <c r="AS7" s="94">
        <v>1</v>
      </c>
      <c r="AT7" s="94">
        <v>2</v>
      </c>
      <c r="AU7" s="94">
        <v>3</v>
      </c>
      <c r="AV7" s="95" t="s">
        <v>8</v>
      </c>
      <c r="AW7" s="93">
        <v>1</v>
      </c>
      <c r="AX7" s="94">
        <v>2</v>
      </c>
      <c r="AY7" s="94">
        <v>3</v>
      </c>
      <c r="AZ7" s="94">
        <v>1</v>
      </c>
      <c r="BA7" s="94">
        <v>2</v>
      </c>
      <c r="BB7" s="94">
        <v>3</v>
      </c>
      <c r="BC7" s="95" t="s">
        <v>8</v>
      </c>
      <c r="BD7" s="96">
        <v>1</v>
      </c>
      <c r="BE7" s="94">
        <v>2</v>
      </c>
      <c r="BF7" s="94">
        <v>3</v>
      </c>
      <c r="BG7" s="94">
        <v>1</v>
      </c>
      <c r="BH7" s="94">
        <v>2</v>
      </c>
      <c r="BI7" s="94">
        <v>3</v>
      </c>
      <c r="BJ7" s="95" t="s">
        <v>8</v>
      </c>
      <c r="BK7" s="93">
        <v>1</v>
      </c>
      <c r="BL7" s="94">
        <v>2</v>
      </c>
      <c r="BM7" s="94">
        <v>3</v>
      </c>
      <c r="BN7" s="94">
        <v>1</v>
      </c>
      <c r="BO7" s="94">
        <v>2</v>
      </c>
      <c r="BP7" s="94">
        <v>3</v>
      </c>
      <c r="BQ7" s="95" t="s">
        <v>8</v>
      </c>
      <c r="BR7" s="96">
        <v>1</v>
      </c>
      <c r="BS7" s="94">
        <v>2</v>
      </c>
      <c r="BT7" s="94">
        <v>3</v>
      </c>
      <c r="BU7" s="94">
        <v>1</v>
      </c>
      <c r="BV7" s="94">
        <v>2</v>
      </c>
      <c r="BW7" s="94">
        <v>3</v>
      </c>
      <c r="BX7" s="95" t="s">
        <v>8</v>
      </c>
      <c r="BY7" s="93">
        <v>1</v>
      </c>
      <c r="BZ7" s="94">
        <v>2</v>
      </c>
      <c r="CA7" s="94">
        <v>3</v>
      </c>
      <c r="CB7" s="94">
        <v>1</v>
      </c>
      <c r="CC7" s="94">
        <v>2</v>
      </c>
      <c r="CD7" s="94">
        <v>3</v>
      </c>
      <c r="CE7" s="95" t="s">
        <v>8</v>
      </c>
      <c r="CF7" s="96">
        <v>1</v>
      </c>
      <c r="CG7" s="94">
        <v>2</v>
      </c>
      <c r="CH7" s="94">
        <v>3</v>
      </c>
      <c r="CI7" s="94">
        <v>1</v>
      </c>
      <c r="CJ7" s="94">
        <v>2</v>
      </c>
      <c r="CK7" s="94">
        <v>3</v>
      </c>
      <c r="CL7" s="95" t="s">
        <v>8</v>
      </c>
      <c r="CM7" s="93">
        <v>1</v>
      </c>
      <c r="CN7" s="94">
        <v>2</v>
      </c>
      <c r="CO7" s="94">
        <v>3</v>
      </c>
      <c r="CP7" s="94">
        <v>1</v>
      </c>
      <c r="CQ7" s="94">
        <v>2</v>
      </c>
      <c r="CR7" s="94">
        <v>3</v>
      </c>
      <c r="CS7" s="95" t="s">
        <v>8</v>
      </c>
      <c r="CT7" s="96">
        <v>1</v>
      </c>
      <c r="CU7" s="94">
        <v>2</v>
      </c>
      <c r="CV7" s="94">
        <v>3</v>
      </c>
      <c r="CW7" s="94">
        <v>1</v>
      </c>
      <c r="CX7" s="94">
        <v>2</v>
      </c>
      <c r="CY7" s="94">
        <v>3</v>
      </c>
      <c r="CZ7" s="95" t="s">
        <v>8</v>
      </c>
      <c r="DA7" s="93">
        <v>1</v>
      </c>
      <c r="DB7" s="94">
        <v>2</v>
      </c>
      <c r="DC7" s="94">
        <v>3</v>
      </c>
      <c r="DD7" s="94">
        <v>1</v>
      </c>
      <c r="DE7" s="94">
        <v>2</v>
      </c>
      <c r="DF7" s="94">
        <v>3</v>
      </c>
      <c r="DG7" s="95" t="s">
        <v>8</v>
      </c>
      <c r="DH7" s="96">
        <v>1</v>
      </c>
      <c r="DI7" s="94">
        <v>2</v>
      </c>
      <c r="DJ7" s="94">
        <v>3</v>
      </c>
      <c r="DK7" s="94">
        <v>1</v>
      </c>
      <c r="DL7" s="94">
        <v>2</v>
      </c>
      <c r="DM7" s="94">
        <v>3</v>
      </c>
      <c r="DN7" s="95" t="s">
        <v>8</v>
      </c>
      <c r="DO7" s="93">
        <v>1</v>
      </c>
      <c r="DP7" s="94">
        <v>2</v>
      </c>
      <c r="DQ7" s="94">
        <v>3</v>
      </c>
      <c r="DR7" s="94">
        <v>1</v>
      </c>
      <c r="DS7" s="94">
        <v>2</v>
      </c>
      <c r="DT7" s="94">
        <v>3</v>
      </c>
      <c r="DU7" s="95" t="s">
        <v>8</v>
      </c>
      <c r="DV7" s="96">
        <v>1</v>
      </c>
      <c r="DW7" s="94">
        <v>2</v>
      </c>
      <c r="DX7" s="94">
        <v>3</v>
      </c>
      <c r="DY7" s="94">
        <v>1</v>
      </c>
      <c r="DZ7" s="94">
        <v>2</v>
      </c>
      <c r="EA7" s="94">
        <v>3</v>
      </c>
      <c r="EB7" s="95" t="s">
        <v>8</v>
      </c>
      <c r="EC7" s="93">
        <v>1</v>
      </c>
      <c r="ED7" s="94">
        <v>2</v>
      </c>
      <c r="EE7" s="94">
        <v>3</v>
      </c>
      <c r="EF7" s="94">
        <v>1</v>
      </c>
      <c r="EG7" s="94">
        <v>2</v>
      </c>
      <c r="EH7" s="94">
        <v>3</v>
      </c>
      <c r="EI7" s="95" t="s">
        <v>8</v>
      </c>
      <c r="EJ7" s="96">
        <v>1</v>
      </c>
      <c r="EK7" s="94">
        <v>2</v>
      </c>
      <c r="EL7" s="94">
        <v>3</v>
      </c>
      <c r="EM7" s="94">
        <v>1</v>
      </c>
      <c r="EN7" s="94">
        <v>2</v>
      </c>
      <c r="EO7" s="94">
        <v>3</v>
      </c>
      <c r="EP7" s="95" t="s">
        <v>8</v>
      </c>
      <c r="EQ7" s="97">
        <v>1</v>
      </c>
      <c r="ER7" s="98">
        <v>2</v>
      </c>
      <c r="ES7" s="98">
        <v>3</v>
      </c>
      <c r="ET7" s="98">
        <v>1</v>
      </c>
      <c r="EU7" s="98">
        <v>2</v>
      </c>
      <c r="EV7" s="98">
        <v>3</v>
      </c>
      <c r="EW7" s="99" t="s">
        <v>8</v>
      </c>
      <c r="EX7" s="100">
        <v>1</v>
      </c>
      <c r="EY7" s="98">
        <v>2</v>
      </c>
      <c r="EZ7" s="98">
        <v>3</v>
      </c>
      <c r="FA7" s="98">
        <v>1</v>
      </c>
      <c r="FB7" s="98">
        <v>2</v>
      </c>
      <c r="FC7" s="98">
        <v>3</v>
      </c>
      <c r="FD7" s="99" t="s">
        <v>8</v>
      </c>
      <c r="FE7" s="97">
        <v>1</v>
      </c>
      <c r="FF7" s="98">
        <v>2</v>
      </c>
      <c r="FG7" s="98">
        <v>3</v>
      </c>
      <c r="FH7" s="98">
        <v>1</v>
      </c>
      <c r="FI7" s="98">
        <v>2</v>
      </c>
      <c r="FJ7" s="98">
        <v>3</v>
      </c>
      <c r="FK7" s="99" t="s">
        <v>8</v>
      </c>
      <c r="FL7" s="100">
        <v>1</v>
      </c>
      <c r="FM7" s="98">
        <v>2</v>
      </c>
      <c r="FN7" s="98">
        <v>3</v>
      </c>
      <c r="FO7" s="98">
        <v>1</v>
      </c>
      <c r="FP7" s="98">
        <v>2</v>
      </c>
      <c r="FQ7" s="98">
        <v>3</v>
      </c>
      <c r="FR7" s="99" t="s">
        <v>8</v>
      </c>
      <c r="FS7" s="97">
        <v>1</v>
      </c>
      <c r="FT7" s="98">
        <v>2</v>
      </c>
      <c r="FU7" s="98">
        <v>3</v>
      </c>
      <c r="FV7" s="98">
        <v>1</v>
      </c>
      <c r="FW7" s="98">
        <v>2</v>
      </c>
      <c r="FX7" s="98">
        <v>3</v>
      </c>
      <c r="FY7" s="99" t="s">
        <v>8</v>
      </c>
      <c r="FZ7" s="100">
        <v>1</v>
      </c>
      <c r="GA7" s="98">
        <v>2</v>
      </c>
      <c r="GB7" s="98">
        <v>3</v>
      </c>
      <c r="GC7" s="98">
        <v>1</v>
      </c>
      <c r="GD7" s="98">
        <v>2</v>
      </c>
      <c r="GE7" s="98">
        <v>3</v>
      </c>
      <c r="GF7" s="99" t="s">
        <v>8</v>
      </c>
      <c r="GG7" s="97">
        <v>1</v>
      </c>
      <c r="GH7" s="98">
        <v>2</v>
      </c>
      <c r="GI7" s="98">
        <v>3</v>
      </c>
      <c r="GJ7" s="98">
        <v>1</v>
      </c>
      <c r="GK7" s="98">
        <v>2</v>
      </c>
      <c r="GL7" s="98">
        <v>3</v>
      </c>
      <c r="GM7" s="99" t="s">
        <v>8</v>
      </c>
      <c r="GN7" s="100">
        <v>1</v>
      </c>
      <c r="GO7" s="98">
        <v>2</v>
      </c>
      <c r="GP7" s="98">
        <v>3</v>
      </c>
      <c r="GQ7" s="98">
        <v>1</v>
      </c>
      <c r="GR7" s="98">
        <v>2</v>
      </c>
      <c r="GS7" s="98">
        <v>3</v>
      </c>
      <c r="GT7" s="99" t="s">
        <v>8</v>
      </c>
      <c r="GU7" s="97">
        <v>1</v>
      </c>
      <c r="GV7" s="98">
        <v>2</v>
      </c>
      <c r="GW7" s="98">
        <v>3</v>
      </c>
      <c r="GX7" s="98">
        <v>1</v>
      </c>
      <c r="GY7" s="98">
        <v>2</v>
      </c>
      <c r="GZ7" s="98">
        <v>3</v>
      </c>
      <c r="HA7" s="99" t="s">
        <v>8</v>
      </c>
      <c r="HB7" s="100">
        <v>1</v>
      </c>
      <c r="HC7" s="98">
        <v>2</v>
      </c>
      <c r="HD7" s="98">
        <v>3</v>
      </c>
      <c r="HE7" s="98">
        <v>1</v>
      </c>
      <c r="HF7" s="98">
        <v>2</v>
      </c>
      <c r="HG7" s="98">
        <v>3</v>
      </c>
      <c r="HH7" s="99" t="s">
        <v>8</v>
      </c>
      <c r="HI7" s="97">
        <v>1</v>
      </c>
      <c r="HJ7" s="98">
        <v>2</v>
      </c>
      <c r="HK7" s="98">
        <v>3</v>
      </c>
      <c r="HL7" s="98">
        <v>1</v>
      </c>
      <c r="HM7" s="98">
        <v>2</v>
      </c>
      <c r="HN7" s="98">
        <v>3</v>
      </c>
      <c r="HO7" s="99" t="s">
        <v>8</v>
      </c>
      <c r="HP7" s="100">
        <v>1</v>
      </c>
      <c r="HQ7" s="98">
        <v>2</v>
      </c>
      <c r="HR7" s="98">
        <v>3</v>
      </c>
      <c r="HS7" s="98">
        <v>1</v>
      </c>
      <c r="HT7" s="98">
        <v>2</v>
      </c>
      <c r="HU7" s="98">
        <v>3</v>
      </c>
      <c r="HV7" s="99" t="s">
        <v>8</v>
      </c>
      <c r="HW7" s="97">
        <v>1</v>
      </c>
      <c r="HX7" s="98">
        <v>2</v>
      </c>
      <c r="HY7" s="98">
        <v>3</v>
      </c>
      <c r="HZ7" s="98">
        <v>1</v>
      </c>
      <c r="IA7" s="98">
        <v>2</v>
      </c>
      <c r="IB7" s="98">
        <v>3</v>
      </c>
      <c r="IC7" s="99" t="s">
        <v>8</v>
      </c>
      <c r="ID7" s="100">
        <v>1</v>
      </c>
      <c r="IE7" s="98">
        <v>2</v>
      </c>
      <c r="IF7" s="98">
        <v>3</v>
      </c>
      <c r="IG7" s="98">
        <v>1</v>
      </c>
      <c r="IH7" s="98">
        <v>2</v>
      </c>
      <c r="II7" s="98">
        <v>3</v>
      </c>
      <c r="IJ7" s="99" t="s">
        <v>8</v>
      </c>
      <c r="IK7" s="97">
        <v>1</v>
      </c>
      <c r="IL7" s="98">
        <v>2</v>
      </c>
      <c r="IM7" s="98">
        <v>3</v>
      </c>
      <c r="IN7" s="98">
        <v>1</v>
      </c>
      <c r="IO7" s="98">
        <v>2</v>
      </c>
      <c r="IP7" s="98">
        <v>3</v>
      </c>
      <c r="IQ7" s="99" t="s">
        <v>8</v>
      </c>
      <c r="IR7" s="100">
        <v>1</v>
      </c>
      <c r="IS7" s="98">
        <v>2</v>
      </c>
      <c r="IT7" s="98">
        <v>3</v>
      </c>
      <c r="IU7" s="98">
        <v>1</v>
      </c>
      <c r="IV7" s="98">
        <v>2</v>
      </c>
      <c r="IW7" s="98">
        <v>3</v>
      </c>
      <c r="IX7" s="99" t="s">
        <v>8</v>
      </c>
      <c r="IY7" s="97">
        <v>1</v>
      </c>
      <c r="IZ7" s="98">
        <v>2</v>
      </c>
      <c r="JA7" s="98">
        <v>3</v>
      </c>
      <c r="JB7" s="98">
        <v>1</v>
      </c>
      <c r="JC7" s="98">
        <v>2</v>
      </c>
      <c r="JD7" s="98">
        <v>3</v>
      </c>
      <c r="JE7" s="99" t="s">
        <v>8</v>
      </c>
      <c r="JF7" s="100">
        <v>1</v>
      </c>
      <c r="JG7" s="98">
        <v>2</v>
      </c>
      <c r="JH7" s="98">
        <v>3</v>
      </c>
      <c r="JI7" s="98">
        <v>1</v>
      </c>
      <c r="JJ7" s="98">
        <v>2</v>
      </c>
      <c r="JK7" s="98">
        <v>3</v>
      </c>
      <c r="JL7" s="99" t="s">
        <v>8</v>
      </c>
      <c r="JM7" s="97">
        <v>1</v>
      </c>
      <c r="JN7" s="98">
        <v>2</v>
      </c>
      <c r="JO7" s="98">
        <v>3</v>
      </c>
      <c r="JP7" s="98">
        <v>1</v>
      </c>
      <c r="JQ7" s="98">
        <v>2</v>
      </c>
      <c r="JR7" s="98">
        <v>3</v>
      </c>
      <c r="JS7" s="99" t="s">
        <v>8</v>
      </c>
      <c r="JT7" s="100">
        <v>1</v>
      </c>
      <c r="JU7" s="98">
        <v>2</v>
      </c>
      <c r="JV7" s="98">
        <v>3</v>
      </c>
      <c r="JW7" s="98">
        <v>1</v>
      </c>
      <c r="JX7" s="98">
        <v>2</v>
      </c>
      <c r="JY7" s="98">
        <v>3</v>
      </c>
      <c r="JZ7" s="99" t="s">
        <v>8</v>
      </c>
      <c r="KA7" s="193"/>
      <c r="KB7" s="183"/>
    </row>
    <row r="8" spans="1:288" ht="24.75" customHeight="1" x14ac:dyDescent="0.25">
      <c r="A8" s="31">
        <v>1</v>
      </c>
      <c r="B8" s="51" t="str">
        <f>IF(FIN!B8="","",FIN!B8)</f>
        <v>MOHAMAD SAMSUL ARIF BIN IDRUSSAIDI AKMAR</v>
      </c>
      <c r="C8" s="32" t="str">
        <f>IF(FIN!C8="","",FIN!C8)</f>
        <v>3MPP</v>
      </c>
      <c r="D8" s="32" t="str">
        <f>IF(FIN!E8="","",FIN!E8)</f>
        <v>K591DMPP003</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MUHAMMAD ALIFF NAZRIEN BIN HAMERI</v>
      </c>
      <c r="C9" s="25" t="str">
        <f>IF(FIN!C9="","",FIN!C9)</f>
        <v>3MPP</v>
      </c>
      <c r="D9" s="25" t="str">
        <f>IF(FIN!E9="","",FIN!E9)</f>
        <v>K591DMPP004</v>
      </c>
      <c r="E9" s="25">
        <f>IF(FIN!J9="","",FIN!J9)</f>
        <v>1</v>
      </c>
      <c r="F9" s="80"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MUHAMMAD AMIR AMIRUN BIN ZAMRI</v>
      </c>
      <c r="C10" s="25" t="str">
        <f>IF(FIN!C10="","",FIN!C10)</f>
        <v>3MPP</v>
      </c>
      <c r="D10" s="25" t="str">
        <f>IF(FIN!E10="","",FIN!E10)</f>
        <v>K591DMPP005</v>
      </c>
      <c r="E10" s="25">
        <f>IF(FIN!J10="","",FIN!J10)</f>
        <v>1</v>
      </c>
      <c r="F10" s="80"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MUHAMMAD AMIRUL SYAHID BIN ADNA</v>
      </c>
      <c r="C11" s="25" t="str">
        <f>IF(FIN!C11="","",FIN!C11)</f>
        <v>3MPP</v>
      </c>
      <c r="D11" s="25" t="str">
        <f>IF(FIN!E11="","",FIN!E11)</f>
        <v>K591DMPP006</v>
      </c>
      <c r="E11" s="25">
        <f>IF(FIN!J11="","",FIN!J11)</f>
        <v>1</v>
      </c>
      <c r="F11" s="80"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MUHAMMAD ASHRAF BIN MOHD NOOR</v>
      </c>
      <c r="C12" s="25" t="str">
        <f>IF(FIN!C12="","",FIN!C12)</f>
        <v>3MPP</v>
      </c>
      <c r="D12" s="25" t="str">
        <f>IF(FIN!E12="","",FIN!E12)</f>
        <v>K591DMPP007</v>
      </c>
      <c r="E12" s="25">
        <f>IF(FIN!J12="","",FIN!J12)</f>
        <v>1</v>
      </c>
      <c r="F12" s="80"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MUHAMMAD AZMI SYARIFUDDIN BIN NAZAHAR</v>
      </c>
      <c r="C13" s="25" t="str">
        <f>IF(FIN!C13="","",FIN!C13)</f>
        <v>3MPP</v>
      </c>
      <c r="D13" s="25" t="str">
        <f>IF(FIN!E13="","",FIN!E13)</f>
        <v>K591DMPP008</v>
      </c>
      <c r="E13" s="25">
        <f>IF(FIN!J13="","",FIN!J13)</f>
        <v>1</v>
      </c>
      <c r="F13" s="80"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MUHAMMAD HAIRIE BIN AMRAN</v>
      </c>
      <c r="C14" s="25" t="str">
        <f>IF(FIN!C14="","",FIN!C14)</f>
        <v>3MPP</v>
      </c>
      <c r="D14" s="25" t="str">
        <f>IF(FIN!E14="","",FIN!E14)</f>
        <v>K591DMPP010</v>
      </c>
      <c r="E14" s="25">
        <f>IF(FIN!J14="","",FIN!J14)</f>
        <v>1</v>
      </c>
      <c r="F14" s="80"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MUHAMMAD NAZMI BIN NAZRI</v>
      </c>
      <c r="C15" s="25" t="str">
        <f>IF(FIN!C15="","",FIN!C15)</f>
        <v>3MPP</v>
      </c>
      <c r="D15" s="25" t="str">
        <f>IF(FIN!E15="","",FIN!E15)</f>
        <v>K591DMPP011</v>
      </c>
      <c r="E15" s="25">
        <f>IF(FIN!J15="","",FIN!J15)</f>
        <v>1</v>
      </c>
      <c r="F15" s="80"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NUR NISA LIYANA BINTI IMRAM</v>
      </c>
      <c r="C16" s="25" t="str">
        <f>IF(FIN!C16="","",FIN!C16)</f>
        <v>3MPP</v>
      </c>
      <c r="D16" s="25" t="str">
        <f>IF(FIN!E16="","",FIN!E16)</f>
        <v>K591DMPP013</v>
      </c>
      <c r="E16" s="25">
        <f>IF(FIN!J16="","",FIN!J16)</f>
        <v>1</v>
      </c>
      <c r="F16" s="80"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TENGKU MOHD ISKANDAR BIN TG SAARI</v>
      </c>
      <c r="C17" s="25" t="str">
        <f>IF(FIN!C17="","",FIN!C17)</f>
        <v>3MPP</v>
      </c>
      <c r="D17" s="25" t="str">
        <f>IF(FIN!E17="","",FIN!E17)</f>
        <v>K591DMPP015</v>
      </c>
      <c r="E17" s="25">
        <f>IF(FIN!J17="","",FIN!J17)</f>
        <v>1</v>
      </c>
      <c r="F17" s="80"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WAN MUHAMMAD ALIF BIN WAN RAZANI</v>
      </c>
      <c r="C18" s="25" t="str">
        <f>IF(FIN!C18="","",FIN!C18)</f>
        <v>3MPP</v>
      </c>
      <c r="D18" s="25" t="str">
        <f>IF(FIN!E18="","",FIN!E18)</f>
        <v>K591DMPP016</v>
      </c>
      <c r="E18" s="25">
        <f>IF(FIN!J18="","",FIN!J18)</f>
        <v>1</v>
      </c>
      <c r="F18" s="80"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ZARIFA SYAZLIANA BINTI MOHAMAD SABRI</v>
      </c>
      <c r="C19" s="25" t="str">
        <f>IF(FIN!C19="","",FIN!C19)</f>
        <v>3MPP</v>
      </c>
      <c r="D19" s="25" t="str">
        <f>IF(FIN!E19="","",FIN!E19)</f>
        <v>K591DMPP017</v>
      </c>
      <c r="E19" s="25">
        <f>IF(FIN!J19="","",FIN!J19)</f>
        <v>1</v>
      </c>
      <c r="F19" s="80"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
      </c>
      <c r="C20" s="25" t="str">
        <f>IF(FIN!C20="","",FIN!C20)</f>
        <v/>
      </c>
      <c r="D20" s="25" t="str">
        <f>IF(FIN!E20="","",FIN!E20)</f>
        <v/>
      </c>
      <c r="E20" s="25" t="str">
        <f>IF(FIN!J20="","",FIN!J20)</f>
        <v/>
      </c>
      <c r="F20" s="80"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
      </c>
      <c r="C21" s="25" t="str">
        <f>IF(FIN!C21="","",FIN!C21)</f>
        <v/>
      </c>
      <c r="D21" s="25" t="str">
        <f>IF(FIN!E21="","",FIN!E21)</f>
        <v/>
      </c>
      <c r="E21" s="25" t="str">
        <f>IF(FIN!J21="","",FIN!J21)</f>
        <v/>
      </c>
      <c r="F21" s="80"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
      </c>
      <c r="C22" s="25" t="str">
        <f>IF(FIN!C22="","",FIN!C22)</f>
        <v/>
      </c>
      <c r="D22" s="25" t="str">
        <f>IF(FIN!E22="","",FIN!E22)</f>
        <v/>
      </c>
      <c r="E22" s="25" t="str">
        <f>IF(FIN!J22="","",FIN!J22)</f>
        <v/>
      </c>
      <c r="F22" s="80"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
      </c>
      <c r="C23" s="25" t="str">
        <f>IF(FIN!C23="","",FIN!C23)</f>
        <v/>
      </c>
      <c r="D23" s="25" t="str">
        <f>IF(FIN!E23="","",FIN!E23)</f>
        <v/>
      </c>
      <c r="E23" s="25" t="str">
        <f>IF(FIN!J23="","",FIN!J23)</f>
        <v/>
      </c>
      <c r="F23" s="80"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
      </c>
      <c r="C24" s="25" t="str">
        <f>IF(FIN!C24="","",FIN!C24)</f>
        <v/>
      </c>
      <c r="D24" s="25" t="str">
        <f>IF(FIN!E24="","",FIN!E24)</f>
        <v/>
      </c>
      <c r="E24" s="25" t="str">
        <f>IF(FIN!J24="","",FIN!J24)</f>
        <v/>
      </c>
      <c r="F24" s="80"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
      </c>
      <c r="C25" s="25" t="str">
        <f>IF(FIN!C25="","",FIN!C25)</f>
        <v/>
      </c>
      <c r="D25" s="25" t="str">
        <f>IF(FIN!E25="","",FIN!E25)</f>
        <v/>
      </c>
      <c r="E25" s="25" t="str">
        <f>IF(FIN!J25="","",FIN!J25)</f>
        <v/>
      </c>
      <c r="F25" s="80"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
      </c>
      <c r="C26" s="25" t="str">
        <f>IF(FIN!C26="","",FIN!C26)</f>
        <v/>
      </c>
      <c r="D26" s="25" t="str">
        <f>IF(FIN!E26="","",FIN!E26)</f>
        <v/>
      </c>
      <c r="E26" s="25" t="str">
        <f>IF(FIN!J26="","",FIN!J26)</f>
        <v/>
      </c>
      <c r="F26" s="80"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
      </c>
      <c r="C27" s="25" t="str">
        <f>IF(FIN!C27="","",FIN!C27)</f>
        <v/>
      </c>
      <c r="D27" s="25" t="str">
        <f>IF(FIN!E27="","",FIN!E27)</f>
        <v/>
      </c>
      <c r="E27" s="25" t="str">
        <f>IF(FIN!J27="","",FIN!J27)</f>
        <v/>
      </c>
      <c r="F27" s="80"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
      </c>
      <c r="C28" s="25" t="str">
        <f>IF(FIN!C28="","",FIN!C28)</f>
        <v/>
      </c>
      <c r="D28" s="25" t="str">
        <f>IF(FIN!E28="","",FIN!E28)</f>
        <v/>
      </c>
      <c r="E28" s="25" t="str">
        <f>IF(FIN!J28="","",FIN!J28)</f>
        <v/>
      </c>
      <c r="F28" s="80"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
      </c>
      <c r="C29" s="25" t="str">
        <f>IF(FIN!C29="","",FIN!C29)</f>
        <v/>
      </c>
      <c r="D29" s="25" t="str">
        <f>IF(FIN!E29="","",FIN!E29)</f>
        <v/>
      </c>
      <c r="E29" s="25" t="str">
        <f>IF(FIN!J29="","",FIN!J29)</f>
        <v/>
      </c>
      <c r="F29" s="80"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
      </c>
      <c r="C30" s="25" t="str">
        <f>IF(FIN!C30="","",FIN!C30)</f>
        <v/>
      </c>
      <c r="D30" s="25" t="str">
        <f>IF(FIN!E30="","",FIN!E30)</f>
        <v/>
      </c>
      <c r="E30" s="25" t="str">
        <f>IF(FIN!J30="","",FIN!J30)</f>
        <v/>
      </c>
      <c r="F30" s="80"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0"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0"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0"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0"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0"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0"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0"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0"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0"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0"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0"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0"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0"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0"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0"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0"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0"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0"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0"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0"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0"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0"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0"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0"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0"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0"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0"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0"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0"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0"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0"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0"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0"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0"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0"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0"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0"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0"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0"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0"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0"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0"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0"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0"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0"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0"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0"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0"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0"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0"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0"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0"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0"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0"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0"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0"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0"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0"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0"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0"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0"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0"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0"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0"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0"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0"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0"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0"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0"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0"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0"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0"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0"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0"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0"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0"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0"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0"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0"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0"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0"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0"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0"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0"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0"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0"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0"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0"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0"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0"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0"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0"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0"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0"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0"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0"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0"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0"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0"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0"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0"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0"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0"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0"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0"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0"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0"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0"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0"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0"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0"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0"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0"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0"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0"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0"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0"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0"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0"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0"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0"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0"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0"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0"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0"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0"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0"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0"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0"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0"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0"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0"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0"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0"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0"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0"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0"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0"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0"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0"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0"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0"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0"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0"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0"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0"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0"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0"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0"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0"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0"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0"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0"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0"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0"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0"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0"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0"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0"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0"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0"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0"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0"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0"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0"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0"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0"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0"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0"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0"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0"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0"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0"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0"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0"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0"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0"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0"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0"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0"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0"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0"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0"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0"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0"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0"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0"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0"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0"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0"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0"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0"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0"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0"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0"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0"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0"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0"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0"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0"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0"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0"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0"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0"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0"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0"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0"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0"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0"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0"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0"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0"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0"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0"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0"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0"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0"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0"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0"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0"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0"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0"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0"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0"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0"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0"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0"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0"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0"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0"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0"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0"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0"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0"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0"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0"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0"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0"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0"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0"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0"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0"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0"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0"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0"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0"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0"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0"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0"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0"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0"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0"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0"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0"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0"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0"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0"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0"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0"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0"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0"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0"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0"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0"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0"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0"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0"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0"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0"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0"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0"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0"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0"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0"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0"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0"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0"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0"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0"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0"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0"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0"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0"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0"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0"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0"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0"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0"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0"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0"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0"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0"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0"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0"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0"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0"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0"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0"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0"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0"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0"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0"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0"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0"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0"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0"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0"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0"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0"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0"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0"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0"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0"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0"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0"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0"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0"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0"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0"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0"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0"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0"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0"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0"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0"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0"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0"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0"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0"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0"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0"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0"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0"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0"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0"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0"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0"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0"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0"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0"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0"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0"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0"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0"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0"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0"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0"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0"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0"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0"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0"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0"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0"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0"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0"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0"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0"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0"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0"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0"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0"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0"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0"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0"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0"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0"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0"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0"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0"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0"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0"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0"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0"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0"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0"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0"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0"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0"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0"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0"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0"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0"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0"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0"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0"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0"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0"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0"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0"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0"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0"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0"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0"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0"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0"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0"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0"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0"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0"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0"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0"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0"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0"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0"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0"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0"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0"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0"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0"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0"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0"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0"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0"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0"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0"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0"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0"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0"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0"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0"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0"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0"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0"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0"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0"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0"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0"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0"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0"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0"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0"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0"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0"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0"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0"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0"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0"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0"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0"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0"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0"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0"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0"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0"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0"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0"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0"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0"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0"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0"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0"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0"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0"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0"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0"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0"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0"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0"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0"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0"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0"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0"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0"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0"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0"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0"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0"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0"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0"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0"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0"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0"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0"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0"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0"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0"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79" t="str">
        <f>IF(Kehadiran!U507="","",Kehadiran!U507)</f>
        <v/>
      </c>
      <c r="G507" s="158"/>
      <c r="H507" s="159"/>
      <c r="I507" s="159"/>
      <c r="J507" s="160">
        <f t="shared" si="1174"/>
        <v>0</v>
      </c>
      <c r="K507" s="160">
        <f t="shared" si="1175"/>
        <v>0</v>
      </c>
      <c r="L507" s="160">
        <f t="shared" si="1176"/>
        <v>0</v>
      </c>
      <c r="M507" s="161" t="str">
        <f t="shared" si="1177"/>
        <v/>
      </c>
      <c r="N507" s="162"/>
      <c r="O507" s="159"/>
      <c r="P507" s="159"/>
      <c r="Q507" s="163">
        <f t="shared" si="1178"/>
        <v>0</v>
      </c>
      <c r="R507" s="163">
        <f t="shared" si="1179"/>
        <v>0</v>
      </c>
      <c r="S507" s="163">
        <f t="shared" si="1180"/>
        <v>0</v>
      </c>
      <c r="T507" s="164" t="str">
        <f t="shared" si="1181"/>
        <v/>
      </c>
      <c r="U507" s="158"/>
      <c r="V507" s="159"/>
      <c r="W507" s="159"/>
      <c r="X507" s="163">
        <f t="shared" si="1182"/>
        <v>0</v>
      </c>
      <c r="Y507" s="163">
        <f t="shared" si="1183"/>
        <v>0</v>
      </c>
      <c r="Z507" s="163">
        <f t="shared" si="1184"/>
        <v>0</v>
      </c>
      <c r="AA507" s="164" t="str">
        <f t="shared" si="1185"/>
        <v/>
      </c>
      <c r="AB507" s="162"/>
      <c r="AC507" s="159"/>
      <c r="AD507" s="159"/>
      <c r="AE507" s="163">
        <f t="shared" si="1186"/>
        <v>0</v>
      </c>
      <c r="AF507" s="163">
        <f t="shared" si="1187"/>
        <v>0</v>
      </c>
      <c r="AG507" s="163">
        <f t="shared" si="1188"/>
        <v>0</v>
      </c>
      <c r="AH507" s="164" t="str">
        <f t="shared" si="1189"/>
        <v/>
      </c>
      <c r="AI507" s="158"/>
      <c r="AJ507" s="159"/>
      <c r="AK507" s="159"/>
      <c r="AL507" s="163">
        <f t="shared" si="1190"/>
        <v>0</v>
      </c>
      <c r="AM507" s="163">
        <f t="shared" si="1191"/>
        <v>0</v>
      </c>
      <c r="AN507" s="163">
        <f t="shared" si="1192"/>
        <v>0</v>
      </c>
      <c r="AO507" s="164" t="str">
        <f t="shared" si="1193"/>
        <v/>
      </c>
      <c r="AP507" s="162"/>
      <c r="AQ507" s="159"/>
      <c r="AR507" s="159"/>
      <c r="AS507" s="163">
        <f t="shared" si="1194"/>
        <v>0</v>
      </c>
      <c r="AT507" s="163">
        <f t="shared" si="1195"/>
        <v>0</v>
      </c>
      <c r="AU507" s="163">
        <f t="shared" si="1196"/>
        <v>0</v>
      </c>
      <c r="AV507" s="164" t="str">
        <f t="shared" si="1197"/>
        <v/>
      </c>
      <c r="AW507" s="158"/>
      <c r="AX507" s="159"/>
      <c r="AY507" s="159"/>
      <c r="AZ507" s="163">
        <f t="shared" si="1198"/>
        <v>0</v>
      </c>
      <c r="BA507" s="163">
        <f t="shared" si="1199"/>
        <v>0</v>
      </c>
      <c r="BB507" s="163">
        <f t="shared" si="1200"/>
        <v>0</v>
      </c>
      <c r="BC507" s="164" t="str">
        <f t="shared" si="1201"/>
        <v/>
      </c>
      <c r="BD507" s="162"/>
      <c r="BE507" s="159"/>
      <c r="BF507" s="159"/>
      <c r="BG507" s="163">
        <f t="shared" si="1202"/>
        <v>0</v>
      </c>
      <c r="BH507" s="163">
        <f t="shared" si="1203"/>
        <v>0</v>
      </c>
      <c r="BI507" s="163">
        <f t="shared" si="1204"/>
        <v>0</v>
      </c>
      <c r="BJ507" s="164" t="str">
        <f t="shared" si="1205"/>
        <v/>
      </c>
      <c r="BK507" s="158"/>
      <c r="BL507" s="159"/>
      <c r="BM507" s="159"/>
      <c r="BN507" s="163">
        <f t="shared" si="1206"/>
        <v>0</v>
      </c>
      <c r="BO507" s="163">
        <f t="shared" si="1207"/>
        <v>0</v>
      </c>
      <c r="BP507" s="163">
        <f t="shared" si="1208"/>
        <v>0</v>
      </c>
      <c r="BQ507" s="164" t="str">
        <f t="shared" si="1209"/>
        <v/>
      </c>
      <c r="BR507" s="162"/>
      <c r="BS507" s="159"/>
      <c r="BT507" s="159"/>
      <c r="BU507" s="163">
        <f t="shared" si="1210"/>
        <v>0</v>
      </c>
      <c r="BV507" s="163">
        <f t="shared" si="1211"/>
        <v>0</v>
      </c>
      <c r="BW507" s="163">
        <f t="shared" si="1212"/>
        <v>0</v>
      </c>
      <c r="BX507" s="164" t="str">
        <f t="shared" si="1213"/>
        <v/>
      </c>
      <c r="BY507" s="158"/>
      <c r="BZ507" s="159"/>
      <c r="CA507" s="159"/>
      <c r="CB507" s="163">
        <f t="shared" si="1214"/>
        <v>0</v>
      </c>
      <c r="CC507" s="163">
        <f t="shared" si="1215"/>
        <v>0</v>
      </c>
      <c r="CD507" s="163">
        <f t="shared" si="1216"/>
        <v>0</v>
      </c>
      <c r="CE507" s="164" t="str">
        <f t="shared" si="1217"/>
        <v/>
      </c>
      <c r="CF507" s="162"/>
      <c r="CG507" s="159"/>
      <c r="CH507" s="159"/>
      <c r="CI507" s="163">
        <f t="shared" si="1218"/>
        <v>0</v>
      </c>
      <c r="CJ507" s="163">
        <f t="shared" si="1219"/>
        <v>0</v>
      </c>
      <c r="CK507" s="163">
        <f t="shared" si="1220"/>
        <v>0</v>
      </c>
      <c r="CL507" s="164" t="str">
        <f t="shared" si="1221"/>
        <v/>
      </c>
      <c r="CM507" s="158"/>
      <c r="CN507" s="159"/>
      <c r="CO507" s="159"/>
      <c r="CP507" s="163">
        <f t="shared" si="1222"/>
        <v>0</v>
      </c>
      <c r="CQ507" s="163">
        <f t="shared" si="1223"/>
        <v>0</v>
      </c>
      <c r="CR507" s="163">
        <f t="shared" si="1224"/>
        <v>0</v>
      </c>
      <c r="CS507" s="164" t="str">
        <f t="shared" si="1225"/>
        <v/>
      </c>
      <c r="CT507" s="162"/>
      <c r="CU507" s="159"/>
      <c r="CV507" s="159"/>
      <c r="CW507" s="163">
        <f t="shared" si="1226"/>
        <v>0</v>
      </c>
      <c r="CX507" s="163">
        <f t="shared" si="1227"/>
        <v>0</v>
      </c>
      <c r="CY507" s="163">
        <f t="shared" si="1228"/>
        <v>0</v>
      </c>
      <c r="CZ507" s="164" t="str">
        <f t="shared" si="1229"/>
        <v/>
      </c>
      <c r="DA507" s="158"/>
      <c r="DB507" s="159"/>
      <c r="DC507" s="159"/>
      <c r="DD507" s="163">
        <f t="shared" si="1230"/>
        <v>0</v>
      </c>
      <c r="DE507" s="163">
        <f t="shared" si="1231"/>
        <v>0</v>
      </c>
      <c r="DF507" s="163">
        <f t="shared" si="1232"/>
        <v>0</v>
      </c>
      <c r="DG507" s="164" t="str">
        <f t="shared" si="1233"/>
        <v/>
      </c>
      <c r="DH507" s="162"/>
      <c r="DI507" s="159"/>
      <c r="DJ507" s="159"/>
      <c r="DK507" s="163">
        <f t="shared" si="1234"/>
        <v>0</v>
      </c>
      <c r="DL507" s="163">
        <f t="shared" si="1235"/>
        <v>0</v>
      </c>
      <c r="DM507" s="163">
        <f t="shared" si="1236"/>
        <v>0</v>
      </c>
      <c r="DN507" s="164" t="str">
        <f t="shared" si="1237"/>
        <v/>
      </c>
      <c r="DO507" s="158"/>
      <c r="DP507" s="159"/>
      <c r="DQ507" s="159"/>
      <c r="DR507" s="163">
        <f t="shared" si="1238"/>
        <v>0</v>
      </c>
      <c r="DS507" s="163">
        <f t="shared" si="1239"/>
        <v>0</v>
      </c>
      <c r="DT507" s="163">
        <f t="shared" si="1240"/>
        <v>0</v>
      </c>
      <c r="DU507" s="164" t="str">
        <f t="shared" si="1241"/>
        <v/>
      </c>
      <c r="DV507" s="162"/>
      <c r="DW507" s="159"/>
      <c r="DX507" s="159"/>
      <c r="DY507" s="163">
        <f t="shared" si="1242"/>
        <v>0</v>
      </c>
      <c r="DZ507" s="163">
        <f t="shared" si="1243"/>
        <v>0</v>
      </c>
      <c r="EA507" s="163">
        <f t="shared" si="1244"/>
        <v>0</v>
      </c>
      <c r="EB507" s="164" t="str">
        <f t="shared" si="1245"/>
        <v/>
      </c>
      <c r="EC507" s="158"/>
      <c r="ED507" s="159"/>
      <c r="EE507" s="159"/>
      <c r="EF507" s="163">
        <f t="shared" si="1246"/>
        <v>0</v>
      </c>
      <c r="EG507" s="163">
        <f t="shared" si="1247"/>
        <v>0</v>
      </c>
      <c r="EH507" s="163">
        <f t="shared" si="1248"/>
        <v>0</v>
      </c>
      <c r="EI507" s="164" t="str">
        <f t="shared" si="1249"/>
        <v/>
      </c>
      <c r="EJ507" s="162"/>
      <c r="EK507" s="159"/>
      <c r="EL507" s="159"/>
      <c r="EM507" s="163">
        <f t="shared" si="1250"/>
        <v>0</v>
      </c>
      <c r="EN507" s="163">
        <f t="shared" si="1251"/>
        <v>0</v>
      </c>
      <c r="EO507" s="163">
        <f t="shared" si="1252"/>
        <v>0</v>
      </c>
      <c r="EP507" s="164" t="str">
        <f t="shared" si="1253"/>
        <v/>
      </c>
      <c r="EQ507" s="158"/>
      <c r="ER507" s="159"/>
      <c r="ES507" s="159"/>
      <c r="ET507" s="160">
        <f t="shared" si="1254"/>
        <v>0</v>
      </c>
      <c r="EU507" s="160">
        <f t="shared" si="1255"/>
        <v>0</v>
      </c>
      <c r="EV507" s="160">
        <f t="shared" si="1256"/>
        <v>0</v>
      </c>
      <c r="EW507" s="161" t="str">
        <f t="shared" si="1257"/>
        <v/>
      </c>
      <c r="EX507" s="162"/>
      <c r="EY507" s="159"/>
      <c r="EZ507" s="159"/>
      <c r="FA507" s="163">
        <f t="shared" si="1258"/>
        <v>0</v>
      </c>
      <c r="FB507" s="163">
        <f t="shared" si="1259"/>
        <v>0</v>
      </c>
      <c r="FC507" s="163">
        <f t="shared" si="1260"/>
        <v>0</v>
      </c>
      <c r="FD507" s="164" t="str">
        <f t="shared" si="1261"/>
        <v/>
      </c>
      <c r="FE507" s="158"/>
      <c r="FF507" s="159"/>
      <c r="FG507" s="159"/>
      <c r="FH507" s="163">
        <f t="shared" si="1262"/>
        <v>0</v>
      </c>
      <c r="FI507" s="163">
        <f t="shared" si="1263"/>
        <v>0</v>
      </c>
      <c r="FJ507" s="163">
        <f t="shared" si="1264"/>
        <v>0</v>
      </c>
      <c r="FK507" s="164" t="str">
        <f t="shared" si="1265"/>
        <v/>
      </c>
      <c r="FL507" s="162"/>
      <c r="FM507" s="159"/>
      <c r="FN507" s="159"/>
      <c r="FO507" s="163">
        <f t="shared" si="1266"/>
        <v>0</v>
      </c>
      <c r="FP507" s="163">
        <f t="shared" si="1267"/>
        <v>0</v>
      </c>
      <c r="FQ507" s="163">
        <f t="shared" si="1268"/>
        <v>0</v>
      </c>
      <c r="FR507" s="164" t="str">
        <f t="shared" si="1269"/>
        <v/>
      </c>
      <c r="FS507" s="158"/>
      <c r="FT507" s="159"/>
      <c r="FU507" s="159"/>
      <c r="FV507" s="163">
        <f t="shared" si="1270"/>
        <v>0</v>
      </c>
      <c r="FW507" s="163">
        <f t="shared" si="1271"/>
        <v>0</v>
      </c>
      <c r="FX507" s="163">
        <f t="shared" si="1272"/>
        <v>0</v>
      </c>
      <c r="FY507" s="164" t="str">
        <f t="shared" si="1273"/>
        <v/>
      </c>
      <c r="FZ507" s="162"/>
      <c r="GA507" s="159"/>
      <c r="GB507" s="159"/>
      <c r="GC507" s="163">
        <f t="shared" si="1274"/>
        <v>0</v>
      </c>
      <c r="GD507" s="163">
        <f t="shared" si="1275"/>
        <v>0</v>
      </c>
      <c r="GE507" s="163">
        <f t="shared" si="1276"/>
        <v>0</v>
      </c>
      <c r="GF507" s="164" t="str">
        <f t="shared" si="1277"/>
        <v/>
      </c>
      <c r="GG507" s="158"/>
      <c r="GH507" s="159"/>
      <c r="GI507" s="159"/>
      <c r="GJ507" s="163">
        <f t="shared" si="1278"/>
        <v>0</v>
      </c>
      <c r="GK507" s="163">
        <f t="shared" si="1279"/>
        <v>0</v>
      </c>
      <c r="GL507" s="163">
        <f t="shared" si="1280"/>
        <v>0</v>
      </c>
      <c r="GM507" s="164" t="str">
        <f t="shared" si="1281"/>
        <v/>
      </c>
      <c r="GN507" s="162"/>
      <c r="GO507" s="159"/>
      <c r="GP507" s="159"/>
      <c r="GQ507" s="163">
        <f t="shared" si="1282"/>
        <v>0</v>
      </c>
      <c r="GR507" s="163">
        <f t="shared" si="1283"/>
        <v>0</v>
      </c>
      <c r="GS507" s="163">
        <f t="shared" si="1284"/>
        <v>0</v>
      </c>
      <c r="GT507" s="164" t="str">
        <f t="shared" si="1285"/>
        <v/>
      </c>
      <c r="GU507" s="158"/>
      <c r="GV507" s="159"/>
      <c r="GW507" s="159"/>
      <c r="GX507" s="163">
        <f t="shared" si="1286"/>
        <v>0</v>
      </c>
      <c r="GY507" s="163">
        <f t="shared" si="1287"/>
        <v>0</v>
      </c>
      <c r="GZ507" s="163">
        <f t="shared" si="1288"/>
        <v>0</v>
      </c>
      <c r="HA507" s="164" t="str">
        <f t="shared" si="1289"/>
        <v/>
      </c>
      <c r="HB507" s="162"/>
      <c r="HC507" s="159"/>
      <c r="HD507" s="159"/>
      <c r="HE507" s="163">
        <f t="shared" si="1290"/>
        <v>0</v>
      </c>
      <c r="HF507" s="163">
        <f t="shared" si="1291"/>
        <v>0</v>
      </c>
      <c r="HG507" s="163">
        <f t="shared" si="1292"/>
        <v>0</v>
      </c>
      <c r="HH507" s="164" t="str">
        <f t="shared" si="1293"/>
        <v/>
      </c>
      <c r="HI507" s="158"/>
      <c r="HJ507" s="159"/>
      <c r="HK507" s="159"/>
      <c r="HL507" s="163">
        <f t="shared" si="1294"/>
        <v>0</v>
      </c>
      <c r="HM507" s="163">
        <f t="shared" si="1295"/>
        <v>0</v>
      </c>
      <c r="HN507" s="163">
        <f t="shared" si="1296"/>
        <v>0</v>
      </c>
      <c r="HO507" s="164" t="str">
        <f t="shared" si="1297"/>
        <v/>
      </c>
      <c r="HP507" s="162"/>
      <c r="HQ507" s="159"/>
      <c r="HR507" s="159"/>
      <c r="HS507" s="163">
        <f t="shared" si="1298"/>
        <v>0</v>
      </c>
      <c r="HT507" s="163">
        <f t="shared" si="1299"/>
        <v>0</v>
      </c>
      <c r="HU507" s="163">
        <f t="shared" si="1300"/>
        <v>0</v>
      </c>
      <c r="HV507" s="164" t="str">
        <f t="shared" si="1301"/>
        <v/>
      </c>
      <c r="HW507" s="158"/>
      <c r="HX507" s="159"/>
      <c r="HY507" s="159"/>
      <c r="HZ507" s="163">
        <f t="shared" si="1302"/>
        <v>0</v>
      </c>
      <c r="IA507" s="163">
        <f t="shared" si="1303"/>
        <v>0</v>
      </c>
      <c r="IB507" s="163">
        <f t="shared" si="1304"/>
        <v>0</v>
      </c>
      <c r="IC507" s="164" t="str">
        <f t="shared" si="1305"/>
        <v/>
      </c>
      <c r="ID507" s="162"/>
      <c r="IE507" s="159"/>
      <c r="IF507" s="159"/>
      <c r="IG507" s="163">
        <f t="shared" si="1306"/>
        <v>0</v>
      </c>
      <c r="IH507" s="163">
        <f t="shared" si="1307"/>
        <v>0</v>
      </c>
      <c r="II507" s="163">
        <f t="shared" si="1308"/>
        <v>0</v>
      </c>
      <c r="IJ507" s="164" t="str">
        <f t="shared" si="1309"/>
        <v/>
      </c>
      <c r="IK507" s="158"/>
      <c r="IL507" s="159"/>
      <c r="IM507" s="159"/>
      <c r="IN507" s="163">
        <f t="shared" si="1310"/>
        <v>0</v>
      </c>
      <c r="IO507" s="163">
        <f t="shared" si="1311"/>
        <v>0</v>
      </c>
      <c r="IP507" s="163">
        <f t="shared" si="1312"/>
        <v>0</v>
      </c>
      <c r="IQ507" s="164" t="str">
        <f t="shared" si="1313"/>
        <v/>
      </c>
      <c r="IR507" s="162"/>
      <c r="IS507" s="159"/>
      <c r="IT507" s="159"/>
      <c r="IU507" s="163">
        <f t="shared" si="1314"/>
        <v>0</v>
      </c>
      <c r="IV507" s="163">
        <f t="shared" si="1315"/>
        <v>0</v>
      </c>
      <c r="IW507" s="163">
        <f t="shared" si="1316"/>
        <v>0</v>
      </c>
      <c r="IX507" s="164" t="str">
        <f t="shared" si="1317"/>
        <v/>
      </c>
      <c r="IY507" s="158"/>
      <c r="IZ507" s="159"/>
      <c r="JA507" s="159"/>
      <c r="JB507" s="163">
        <f t="shared" si="1318"/>
        <v>0</v>
      </c>
      <c r="JC507" s="163">
        <f t="shared" si="1319"/>
        <v>0</v>
      </c>
      <c r="JD507" s="163">
        <f t="shared" si="1320"/>
        <v>0</v>
      </c>
      <c r="JE507" s="164" t="str">
        <f t="shared" si="1321"/>
        <v/>
      </c>
      <c r="JF507" s="162"/>
      <c r="JG507" s="159"/>
      <c r="JH507" s="159"/>
      <c r="JI507" s="163">
        <f t="shared" si="1322"/>
        <v>0</v>
      </c>
      <c r="JJ507" s="163">
        <f t="shared" si="1323"/>
        <v>0</v>
      </c>
      <c r="JK507" s="163">
        <f t="shared" si="1324"/>
        <v>0</v>
      </c>
      <c r="JL507" s="164" t="str">
        <f t="shared" si="1325"/>
        <v/>
      </c>
      <c r="JM507" s="158"/>
      <c r="JN507" s="159"/>
      <c r="JO507" s="159"/>
      <c r="JP507" s="163">
        <f t="shared" si="1326"/>
        <v>0</v>
      </c>
      <c r="JQ507" s="163">
        <f t="shared" si="1327"/>
        <v>0</v>
      </c>
      <c r="JR507" s="163">
        <f t="shared" si="1328"/>
        <v>0</v>
      </c>
      <c r="JS507" s="164" t="str">
        <f t="shared" si="1329"/>
        <v/>
      </c>
      <c r="JT507" s="162"/>
      <c r="JU507" s="159"/>
      <c r="JV507" s="159"/>
      <c r="JW507" s="163">
        <f t="shared" si="1330"/>
        <v>0</v>
      </c>
      <c r="JX507" s="163">
        <f t="shared" si="1331"/>
        <v>0</v>
      </c>
      <c r="JY507" s="163">
        <f t="shared" si="1332"/>
        <v>0</v>
      </c>
      <c r="JZ507" s="164"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4" priority="195" operator="lessThan">
      <formula>80</formula>
    </cfRule>
  </conditionalFormatting>
  <conditionalFormatting sqref="E8:E507">
    <cfRule type="containsText" dxfId="93"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2" priority="85">
      <formula>AND(NPEMT1&lt;&gt;"",$E8=1)</formula>
    </cfRule>
  </conditionalFormatting>
  <conditionalFormatting sqref="N8:P8">
    <cfRule type="expression" dxfId="91" priority="81">
      <formula>AND(NPEMT2&lt;&gt;"",$E8=1)</formula>
    </cfRule>
  </conditionalFormatting>
  <conditionalFormatting sqref="U8:W8">
    <cfRule type="expression" dxfId="90" priority="80">
      <formula>AND(NPEMT3&lt;&gt;"",$E8=1)</formula>
    </cfRule>
  </conditionalFormatting>
  <conditionalFormatting sqref="AB8:AD8">
    <cfRule type="expression" dxfId="89" priority="79">
      <formula>AND(NPEMT4&lt;&gt;"",$E8=1)</formula>
    </cfRule>
  </conditionalFormatting>
  <conditionalFormatting sqref="AI8:AK8">
    <cfRule type="expression" dxfId="88" priority="78">
      <formula>AND(NPEMT5&lt;&gt;"",$E8=1)</formula>
    </cfRule>
  </conditionalFormatting>
  <conditionalFormatting sqref="AP8:AR8">
    <cfRule type="expression" dxfId="87" priority="77">
      <formula>AND(NPEMT6&lt;&gt;"",$E8=1)</formula>
    </cfRule>
  </conditionalFormatting>
  <conditionalFormatting sqref="AW8:AY8">
    <cfRule type="expression" dxfId="86" priority="76">
      <formula>AND(NPEMT7&lt;&gt;"",$E8=1)</formula>
    </cfRule>
  </conditionalFormatting>
  <conditionalFormatting sqref="BD8:BF8">
    <cfRule type="expression" dxfId="85" priority="75">
      <formula>AND(NPEMT8&lt;&gt;"",$E8=1)</formula>
    </cfRule>
  </conditionalFormatting>
  <conditionalFormatting sqref="BK8:BM8">
    <cfRule type="expression" dxfId="84" priority="74">
      <formula>AND(NPEMT9&lt;&gt;"",$E8=1)</formula>
    </cfRule>
  </conditionalFormatting>
  <conditionalFormatting sqref="BR8:BT8">
    <cfRule type="expression" dxfId="83" priority="73">
      <formula>AND(NPEMT10&lt;&gt;"",$E8=1)</formula>
    </cfRule>
  </conditionalFormatting>
  <conditionalFormatting sqref="BY8:CA8">
    <cfRule type="expression" dxfId="82" priority="72">
      <formula>AND(NPEMT11&lt;&gt;"",$E8=1)</formula>
    </cfRule>
  </conditionalFormatting>
  <conditionalFormatting sqref="CF8:CH8">
    <cfRule type="expression" dxfId="81" priority="71">
      <formula>AND(NPEMT12&lt;&gt;"",$E8=1)</formula>
    </cfRule>
  </conditionalFormatting>
  <conditionalFormatting sqref="CM8:CO8">
    <cfRule type="expression" dxfId="80" priority="70">
      <formula>AND(NPEMT13&lt;&gt;"",$E8=1)</formula>
    </cfRule>
  </conditionalFormatting>
  <conditionalFormatting sqref="CT8:CV8">
    <cfRule type="expression" dxfId="79" priority="69">
      <formula>AND(NPEMT14&lt;&gt;"",$E8=1)</formula>
    </cfRule>
  </conditionalFormatting>
  <conditionalFormatting sqref="DA8:DC8">
    <cfRule type="expression" dxfId="78" priority="68">
      <formula>AND(NPEMT15&lt;&gt;"",$E8=1)</formula>
    </cfRule>
  </conditionalFormatting>
  <conditionalFormatting sqref="DH8:DJ8">
    <cfRule type="expression" dxfId="77" priority="67">
      <formula>AND(NPEMT16&lt;&gt;"",$E8=1)</formula>
    </cfRule>
  </conditionalFormatting>
  <conditionalFormatting sqref="DO8:DQ8">
    <cfRule type="expression" dxfId="76" priority="66">
      <formula>AND(NPEMT17&lt;&gt;"",$E8=1)</formula>
    </cfRule>
  </conditionalFormatting>
  <conditionalFormatting sqref="DV8:DX8">
    <cfRule type="expression" dxfId="75" priority="65">
      <formula>AND(NPEMT18&lt;&gt;"",$E8=1)</formula>
    </cfRule>
  </conditionalFormatting>
  <conditionalFormatting sqref="EC8:EE8">
    <cfRule type="expression" dxfId="74" priority="64">
      <formula>AND(NPEMT19&lt;&gt;"",$E8=1)</formula>
    </cfRule>
  </conditionalFormatting>
  <conditionalFormatting sqref="EJ8:EL8">
    <cfRule type="expression" dxfId="73" priority="63">
      <formula>AND(NPEMT20&lt;&gt;"",$E8=1)</formula>
    </cfRule>
  </conditionalFormatting>
  <conditionalFormatting sqref="EQ8:ES8">
    <cfRule type="expression" dxfId="72" priority="62">
      <formula>AND(NPEMA1&lt;&gt;"",$E8=1)</formula>
    </cfRule>
  </conditionalFormatting>
  <conditionalFormatting sqref="EX8:EZ8">
    <cfRule type="expression" dxfId="71" priority="61">
      <formula>AND(NPEMA2&lt;&gt;"",$E8=1)</formula>
    </cfRule>
  </conditionalFormatting>
  <conditionalFormatting sqref="FE8:FG8">
    <cfRule type="expression" dxfId="70" priority="60">
      <formula>AND(NPEMA3&lt;&gt;"",$E8=1)</formula>
    </cfRule>
  </conditionalFormatting>
  <conditionalFormatting sqref="FL8:FN8">
    <cfRule type="expression" dxfId="69" priority="59">
      <formula>AND(NPEMA4&lt;&gt;"",$E8=1)</formula>
    </cfRule>
  </conditionalFormatting>
  <conditionalFormatting sqref="FS8:FU8">
    <cfRule type="expression" dxfId="68" priority="58">
      <formula>AND(NPEMA5&lt;&gt;"",$E8=1)</formula>
    </cfRule>
  </conditionalFormatting>
  <conditionalFormatting sqref="FZ8:GB8">
    <cfRule type="expression" dxfId="67" priority="57">
      <formula>AND(NPEMA6&lt;&gt;"",$E8=1)</formula>
    </cfRule>
  </conditionalFormatting>
  <conditionalFormatting sqref="GG8:GI8">
    <cfRule type="expression" dxfId="66" priority="56">
      <formula>AND(NPEMA7&lt;&gt;"",$E8=1)</formula>
    </cfRule>
  </conditionalFormatting>
  <conditionalFormatting sqref="GN8:GP8">
    <cfRule type="expression" dxfId="65" priority="55">
      <formula>AND(NPEMA8&lt;&gt;"",$E8=1)</formula>
    </cfRule>
  </conditionalFormatting>
  <conditionalFormatting sqref="GU8:GW8">
    <cfRule type="expression" dxfId="64" priority="54">
      <formula>AND(NPEMA9&lt;&gt;"",$E8=1)</formula>
    </cfRule>
  </conditionalFormatting>
  <conditionalFormatting sqref="HB8:HD8">
    <cfRule type="expression" dxfId="63" priority="53">
      <formula>AND(NPEMA10&lt;&gt;"",$E8=1)</formula>
    </cfRule>
  </conditionalFormatting>
  <conditionalFormatting sqref="HI8:HK8">
    <cfRule type="expression" dxfId="62" priority="52">
      <formula>AND(NPEMA11&lt;&gt;"",$E8=1)</formula>
    </cfRule>
  </conditionalFormatting>
  <conditionalFormatting sqref="HP8:HR8">
    <cfRule type="expression" dxfId="61" priority="51">
      <formula>AND(NPEMA12&lt;&gt;"",$E8=1)</formula>
    </cfRule>
  </conditionalFormatting>
  <conditionalFormatting sqref="HW8:HY8">
    <cfRule type="expression" dxfId="60" priority="50">
      <formula>AND(NPEMA13&lt;&gt;"",$E8=1)</formula>
    </cfRule>
  </conditionalFormatting>
  <conditionalFormatting sqref="ID8:IF8">
    <cfRule type="expression" dxfId="59" priority="49">
      <formula>AND(NPEMA14&lt;&gt;"",$E8=1)</formula>
    </cfRule>
  </conditionalFormatting>
  <conditionalFormatting sqref="IK8:IM8">
    <cfRule type="expression" dxfId="58" priority="48">
      <formula>AND(NPEMA15&lt;&gt;"",$E8=1)</formula>
    </cfRule>
  </conditionalFormatting>
  <conditionalFormatting sqref="IR8:IT8">
    <cfRule type="expression" dxfId="57" priority="47">
      <formula>AND(NPEMA16&lt;&gt;"",$E8=1)</formula>
    </cfRule>
  </conditionalFormatting>
  <conditionalFormatting sqref="IY8:JA8">
    <cfRule type="expression" dxfId="56" priority="46">
      <formula>AND(NPEMA17&lt;&gt;"",$E8=1)</formula>
    </cfRule>
  </conditionalFormatting>
  <conditionalFormatting sqref="JF8:JH8">
    <cfRule type="expression" dxfId="55" priority="45">
      <formula>AND(NPEMA18&lt;&gt;"",$E8=1)</formula>
    </cfRule>
  </conditionalFormatting>
  <conditionalFormatting sqref="JM8:JO8">
    <cfRule type="expression" dxfId="54" priority="44">
      <formula>AND(NPEMA19&lt;&gt;"",$E8=1)</formula>
    </cfRule>
  </conditionalFormatting>
  <conditionalFormatting sqref="JT8:JV8">
    <cfRule type="expression" dxfId="53"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2" priority="40">
      <formula>AND(NPEMT1&lt;&gt;"",$E9=1)</formula>
    </cfRule>
  </conditionalFormatting>
  <conditionalFormatting sqref="N9:P507">
    <cfRule type="expression" dxfId="51" priority="39">
      <formula>AND(NPEMT2&lt;&gt;"",$E9=1)</formula>
    </cfRule>
  </conditionalFormatting>
  <conditionalFormatting sqref="U9:W507">
    <cfRule type="expression" dxfId="50" priority="38">
      <formula>AND(NPEMT3&lt;&gt;"",$E9=1)</formula>
    </cfRule>
  </conditionalFormatting>
  <conditionalFormatting sqref="AB9:AD507">
    <cfRule type="expression" dxfId="49" priority="37">
      <formula>AND(NPEMT4&lt;&gt;"",$E9=1)</formula>
    </cfRule>
  </conditionalFormatting>
  <conditionalFormatting sqref="AI9:AK507">
    <cfRule type="expression" dxfId="48" priority="36">
      <formula>AND(NPEMT5&lt;&gt;"",$E9=1)</formula>
    </cfRule>
  </conditionalFormatting>
  <conditionalFormatting sqref="AP9:AR507">
    <cfRule type="expression" dxfId="47" priority="35">
      <formula>AND(NPEMT6&lt;&gt;"",$E9=1)</formula>
    </cfRule>
  </conditionalFormatting>
  <conditionalFormatting sqref="AW9:AY507">
    <cfRule type="expression" dxfId="46" priority="34">
      <formula>AND(NPEMT7&lt;&gt;"",$E9=1)</formula>
    </cfRule>
  </conditionalFormatting>
  <conditionalFormatting sqref="BD9:BF507">
    <cfRule type="expression" dxfId="45" priority="33">
      <formula>AND(NPEMT8&lt;&gt;"",$E9=1)</formula>
    </cfRule>
  </conditionalFormatting>
  <conditionalFormatting sqref="BK9:BM507">
    <cfRule type="expression" dxfId="44" priority="32">
      <formula>AND(NPEMT9&lt;&gt;"",$E9=1)</formula>
    </cfRule>
  </conditionalFormatting>
  <conditionalFormatting sqref="BR9:BT507">
    <cfRule type="expression" dxfId="43" priority="31">
      <formula>AND(NPEMT10&lt;&gt;"",$E9=1)</formula>
    </cfRule>
  </conditionalFormatting>
  <conditionalFormatting sqref="BY9:CA507">
    <cfRule type="expression" dxfId="42" priority="30">
      <formula>AND(NPEMT11&lt;&gt;"",$E9=1)</formula>
    </cfRule>
  </conditionalFormatting>
  <conditionalFormatting sqref="CF9:CH507">
    <cfRule type="expression" dxfId="41" priority="29">
      <formula>AND(NPEMT12&lt;&gt;"",$E9=1)</formula>
    </cfRule>
  </conditionalFormatting>
  <conditionalFormatting sqref="CM9:CO507">
    <cfRule type="expression" dxfId="40" priority="28">
      <formula>AND(NPEMT13&lt;&gt;"",$E9=1)</formula>
    </cfRule>
  </conditionalFormatting>
  <conditionalFormatting sqref="CT9:CV507">
    <cfRule type="expression" dxfId="39" priority="27">
      <formula>AND(NPEMT14&lt;&gt;"",$E9=1)</formula>
    </cfRule>
  </conditionalFormatting>
  <conditionalFormatting sqref="DA9:DC507">
    <cfRule type="expression" dxfId="38" priority="26">
      <formula>AND(NPEMT15&lt;&gt;"",$E9=1)</formula>
    </cfRule>
  </conditionalFormatting>
  <conditionalFormatting sqref="DH9:DJ507">
    <cfRule type="expression" dxfId="37" priority="25">
      <formula>AND(NPEMT16&lt;&gt;"",$E9=1)</formula>
    </cfRule>
  </conditionalFormatting>
  <conditionalFormatting sqref="DO9:DQ507">
    <cfRule type="expression" dxfId="36" priority="24">
      <formula>AND(NPEMT17&lt;&gt;"",$E9=1)</formula>
    </cfRule>
  </conditionalFormatting>
  <conditionalFormatting sqref="DV9:DX507">
    <cfRule type="expression" dxfId="35" priority="23">
      <formula>AND(NPEMT18&lt;&gt;"",$E9=1)</formula>
    </cfRule>
  </conditionalFormatting>
  <conditionalFormatting sqref="EC9:EE507">
    <cfRule type="expression" dxfId="34" priority="22">
      <formula>AND(NPEMT19&lt;&gt;"",$E9=1)</formula>
    </cfRule>
  </conditionalFormatting>
  <conditionalFormatting sqref="EJ9:EL507">
    <cfRule type="expression" dxfId="33" priority="21">
      <formula>AND(NPEMT20&lt;&gt;"",$E9=1)</formula>
    </cfRule>
  </conditionalFormatting>
  <conditionalFormatting sqref="EQ9:ES507">
    <cfRule type="expression" dxfId="32" priority="20">
      <formula>AND(NPEMA1&lt;&gt;"",$E9=1)</formula>
    </cfRule>
  </conditionalFormatting>
  <conditionalFormatting sqref="EX9:EZ507">
    <cfRule type="expression" dxfId="31" priority="19">
      <formula>AND(NPEMA2&lt;&gt;"",$E9=1)</formula>
    </cfRule>
  </conditionalFormatting>
  <conditionalFormatting sqref="FE9:FG507">
    <cfRule type="expression" dxfId="30" priority="18">
      <formula>AND(NPEMA3&lt;&gt;"",$E9=1)</formula>
    </cfRule>
  </conditionalFormatting>
  <conditionalFormatting sqref="FL9:FN507">
    <cfRule type="expression" dxfId="29" priority="17">
      <formula>AND(NPEMA4&lt;&gt;"",$E9=1)</formula>
    </cfRule>
  </conditionalFormatting>
  <conditionalFormatting sqref="FS9:FU507">
    <cfRule type="expression" dxfId="28" priority="16">
      <formula>AND(NPEMA5&lt;&gt;"",$E9=1)</formula>
    </cfRule>
  </conditionalFormatting>
  <conditionalFormatting sqref="FZ9:GB507">
    <cfRule type="expression" dxfId="27" priority="15">
      <formula>AND(NPEMA6&lt;&gt;"",$E9=1)</formula>
    </cfRule>
  </conditionalFormatting>
  <conditionalFormatting sqref="GG9:GI507">
    <cfRule type="expression" dxfId="26" priority="14">
      <formula>AND(NPEMA7&lt;&gt;"",$E9=1)</formula>
    </cfRule>
  </conditionalFormatting>
  <conditionalFormatting sqref="GN9:GP507">
    <cfRule type="expression" dxfId="25" priority="13">
      <formula>AND(NPEMA8&lt;&gt;"",$E9=1)</formula>
    </cfRule>
  </conditionalFormatting>
  <conditionalFormatting sqref="GU9:GW507">
    <cfRule type="expression" dxfId="24" priority="12">
      <formula>AND(NPEMA9&lt;&gt;"",$E9=1)</formula>
    </cfRule>
  </conditionalFormatting>
  <conditionalFormatting sqref="HB9:HD507">
    <cfRule type="expression" dxfId="23" priority="11">
      <formula>AND(NPEMA10&lt;&gt;"",$E9=1)</formula>
    </cfRule>
  </conditionalFormatting>
  <conditionalFormatting sqref="HI9:HK507">
    <cfRule type="expression" dxfId="22" priority="10">
      <formula>AND(NPEMA11&lt;&gt;"",$E9=1)</formula>
    </cfRule>
  </conditionalFormatting>
  <conditionalFormatting sqref="HP9:HR507">
    <cfRule type="expression" dxfId="21" priority="9">
      <formula>AND(NPEMA12&lt;&gt;"",$E9=1)</formula>
    </cfRule>
  </conditionalFormatting>
  <conditionalFormatting sqref="HW9:HY507">
    <cfRule type="expression" dxfId="20" priority="8">
      <formula>AND(NPEMA13&lt;&gt;"",$E9=1)</formula>
    </cfRule>
  </conditionalFormatting>
  <conditionalFormatting sqref="ID9:IF507">
    <cfRule type="expression" dxfId="19" priority="7">
      <formula>AND(NPEMA14&lt;&gt;"",$E9=1)</formula>
    </cfRule>
  </conditionalFormatting>
  <conditionalFormatting sqref="IK9:IM507">
    <cfRule type="expression" dxfId="18" priority="6">
      <formula>AND(NPEMA15&lt;&gt;"",$E9=1)</formula>
    </cfRule>
  </conditionalFormatting>
  <conditionalFormatting sqref="IR9:IT507">
    <cfRule type="expression" dxfId="17" priority="5">
      <formula>AND(NPEMA16&lt;&gt;"",$E9=1)</formula>
    </cfRule>
  </conditionalFormatting>
  <conditionalFormatting sqref="IY9:JA507">
    <cfRule type="expression" dxfId="16" priority="4">
      <formula>AND(NPEMA17&lt;&gt;"",$E9=1)</formula>
    </cfRule>
  </conditionalFormatting>
  <conditionalFormatting sqref="JF9:JH507">
    <cfRule type="expression" dxfId="15" priority="3">
      <formula>AND(NPEMA18&lt;&gt;"",$E9=1)</formula>
    </cfRule>
  </conditionalFormatting>
  <conditionalFormatting sqref="JM9:JO507">
    <cfRule type="expression" dxfId="14" priority="2">
      <formula>AND(NPEMA19&lt;&gt;"",$E9=1)</formula>
    </cfRule>
  </conditionalFormatting>
  <conditionalFormatting sqref="JT9:JV507">
    <cfRule type="expression" dxfId="13"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7" t="str">
        <f>IF(NAMAKUR="","",NAMAKUR)</f>
        <v/>
      </c>
      <c r="D2" s="178"/>
      <c r="E2" s="178"/>
      <c r="F2" s="178"/>
      <c r="G2" s="179"/>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0" t="str">
        <f>IF(OR(Main!I3="",Main!L3=""),"",CONCATENATE("S",SEM," / ",TAHUN))</f>
        <v/>
      </c>
      <c r="D4" s="202"/>
      <c r="E4" s="181"/>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49" t="str">
        <f>IF(J7="","","PB AMALI (100)")</f>
        <v/>
      </c>
      <c r="M7" s="45" t="str">
        <f>IF(NISBAHPAT="","","PA TEORI MENTAH (100)")</f>
        <v/>
      </c>
      <c r="N7" s="153"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MOHAMAD SAMSUL ARIF BIN IDRUSSAIDI AKMAR</v>
      </c>
      <c r="C8" s="32" t="str">
        <f>IF(FIN!C8="","",FIN!C8)</f>
        <v>3MPP</v>
      </c>
      <c r="D8" s="32">
        <f>IF(FIN!D8="","",FIN!D8)</f>
        <v>990723066499</v>
      </c>
      <c r="E8" s="32" t="str">
        <f>IF(FIN!E8="","",FIN!E8)</f>
        <v>K591DMPP003</v>
      </c>
      <c r="F8" s="32" t="str">
        <f>IF(FIN!F8="","",FIN!F8)</f>
        <v>MPP</v>
      </c>
      <c r="G8" s="32">
        <f>IF(FIN!J8="","",FIN!J8)</f>
        <v>1</v>
      </c>
      <c r="H8" s="36" t="str">
        <f>IF(PB!F8="","",PB!F8)</f>
        <v/>
      </c>
      <c r="I8" s="71" t="str">
        <f>PB!KA8</f>
        <v/>
      </c>
      <c r="J8" s="167" t="str">
        <f>PB!KB8</f>
        <v/>
      </c>
      <c r="K8" s="32" t="str">
        <f t="shared" ref="K8" si="0">IF(I8="","",I8*100/NISBAHPBT)</f>
        <v/>
      </c>
      <c r="L8" s="150" t="str">
        <f t="shared" ref="L8" si="1">IF(J8="","",J8*100/NISBAHPBA)</f>
        <v/>
      </c>
      <c r="M8" s="154"/>
      <c r="N8" s="155"/>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MUHAMMAD ALIFF NAZRIEN BIN HAMERI</v>
      </c>
      <c r="C9" s="25" t="str">
        <f>IF(FIN!C9="","",FIN!C9)</f>
        <v>3MPP</v>
      </c>
      <c r="D9" s="25">
        <f>IF(FIN!D9="","",FIN!D9)</f>
        <v>990418065481</v>
      </c>
      <c r="E9" s="25" t="str">
        <f>IF(FIN!E9="","",FIN!E9)</f>
        <v>K591DMPP004</v>
      </c>
      <c r="F9" s="25" t="str">
        <f>IF(FIN!F9="","",FIN!F9)</f>
        <v>MPP</v>
      </c>
      <c r="G9" s="25">
        <f>IF(FIN!J9="","",FIN!J9)</f>
        <v>1</v>
      </c>
      <c r="H9" s="80" t="str">
        <f>IF(PB!F9="","",PB!F9)</f>
        <v/>
      </c>
      <c r="I9" s="72" t="str">
        <f>IF(NISBAHPBT="","",PB!KA9)</f>
        <v/>
      </c>
      <c r="J9" s="72" t="str">
        <f>IF(NISBAHPBA="","",PB!KB9)</f>
        <v/>
      </c>
      <c r="K9" s="25" t="str">
        <f t="shared" ref="K9:K72" si="6">IF(I9="","",I9*100/NISBAHPBT)</f>
        <v/>
      </c>
      <c r="L9" s="151" t="str">
        <f t="shared" ref="L9:L72" si="7">IF(J9="","",J9*100/NISBAHPBA)</f>
        <v/>
      </c>
      <c r="M9" s="154"/>
      <c r="N9" s="155"/>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MUHAMMAD AMIR AMIRUN BIN ZAMRI</v>
      </c>
      <c r="C10" s="25" t="str">
        <f>IF(FIN!C10="","",FIN!C10)</f>
        <v>3MPP</v>
      </c>
      <c r="D10" s="25">
        <f>IF(FIN!D10="","",FIN!D10)</f>
        <v>991119146729</v>
      </c>
      <c r="E10" s="25" t="str">
        <f>IF(FIN!E10="","",FIN!E10)</f>
        <v>K591DMPP005</v>
      </c>
      <c r="F10" s="25" t="str">
        <f>IF(FIN!F10="","",FIN!F10)</f>
        <v>MPP</v>
      </c>
      <c r="G10" s="25">
        <f>IF(FIN!J10="","",FIN!J10)</f>
        <v>1</v>
      </c>
      <c r="H10" s="80" t="str">
        <f>IF(PB!F10="","",PB!F10)</f>
        <v/>
      </c>
      <c r="I10" s="72" t="str">
        <f>IF(NISBAHPBT="","",PB!KA10)</f>
        <v/>
      </c>
      <c r="J10" s="72" t="str">
        <f>IF(NISBAHPBA="","",PB!KB10)</f>
        <v/>
      </c>
      <c r="K10" s="25" t="str">
        <f t="shared" si="6"/>
        <v/>
      </c>
      <c r="L10" s="151" t="str">
        <f t="shared" si="7"/>
        <v/>
      </c>
      <c r="M10" s="154"/>
      <c r="N10" s="155"/>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MUHAMMAD AMIRUL SYAHID BIN ADNA</v>
      </c>
      <c r="C11" s="25" t="str">
        <f>IF(FIN!C11="","",FIN!C11)</f>
        <v>3MPP</v>
      </c>
      <c r="D11" s="25">
        <f>IF(FIN!D11="","",FIN!D11)</f>
        <v>990430105239</v>
      </c>
      <c r="E11" s="25" t="str">
        <f>IF(FIN!E11="","",FIN!E11)</f>
        <v>K591DMPP006</v>
      </c>
      <c r="F11" s="25" t="str">
        <f>IF(FIN!F11="","",FIN!F11)</f>
        <v>MPP</v>
      </c>
      <c r="G11" s="25">
        <f>IF(FIN!J11="","",FIN!J11)</f>
        <v>1</v>
      </c>
      <c r="H11" s="80" t="str">
        <f>IF(PB!F11="","",PB!F11)</f>
        <v/>
      </c>
      <c r="I11" s="72" t="str">
        <f>IF(NISBAHPBT="","",PB!KA11)</f>
        <v/>
      </c>
      <c r="J11" s="72" t="str">
        <f>IF(NISBAHPBA="","",PB!KB11)</f>
        <v/>
      </c>
      <c r="K11" s="25" t="str">
        <f t="shared" si="6"/>
        <v/>
      </c>
      <c r="L11" s="151" t="str">
        <f t="shared" si="7"/>
        <v/>
      </c>
      <c r="M11" s="154"/>
      <c r="N11" s="155"/>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MUHAMMAD ASHRAF BIN MOHD NOOR</v>
      </c>
      <c r="C12" s="25" t="str">
        <f>IF(FIN!C12="","",FIN!C12)</f>
        <v>3MPP</v>
      </c>
      <c r="D12" s="25">
        <f>IF(FIN!D12="","",FIN!D12)</f>
        <v>990404065915</v>
      </c>
      <c r="E12" s="25" t="str">
        <f>IF(FIN!E12="","",FIN!E12)</f>
        <v>K591DMPP007</v>
      </c>
      <c r="F12" s="25" t="str">
        <f>IF(FIN!F12="","",FIN!F12)</f>
        <v>MPP</v>
      </c>
      <c r="G12" s="25">
        <f>IF(FIN!J12="","",FIN!J12)</f>
        <v>1</v>
      </c>
      <c r="H12" s="80" t="str">
        <f>IF(PB!F12="","",PB!F12)</f>
        <v/>
      </c>
      <c r="I12" s="72" t="str">
        <f>IF(NISBAHPBT="","",PB!KA12)</f>
        <v/>
      </c>
      <c r="J12" s="72" t="str">
        <f>IF(NISBAHPBA="","",PB!KB12)</f>
        <v/>
      </c>
      <c r="K12" s="25" t="str">
        <f t="shared" si="6"/>
        <v/>
      </c>
      <c r="L12" s="151" t="str">
        <f t="shared" si="7"/>
        <v/>
      </c>
      <c r="M12" s="154"/>
      <c r="N12" s="155"/>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MUHAMMAD AZMI SYARIFUDDIN BIN NAZAHAR</v>
      </c>
      <c r="C13" s="25" t="str">
        <f>IF(FIN!C13="","",FIN!C13)</f>
        <v>3MPP</v>
      </c>
      <c r="D13" s="25">
        <f>IF(FIN!D13="","",FIN!D13)</f>
        <v>990118065973</v>
      </c>
      <c r="E13" s="25" t="str">
        <f>IF(FIN!E13="","",FIN!E13)</f>
        <v>K591DMPP008</v>
      </c>
      <c r="F13" s="25" t="str">
        <f>IF(FIN!F13="","",FIN!F13)</f>
        <v>MPP</v>
      </c>
      <c r="G13" s="25">
        <f>IF(FIN!J13="","",FIN!J13)</f>
        <v>1</v>
      </c>
      <c r="H13" s="80" t="str">
        <f>IF(PB!F13="","",PB!F13)</f>
        <v/>
      </c>
      <c r="I13" s="72" t="str">
        <f>IF(NISBAHPBT="","",PB!KA13)</f>
        <v/>
      </c>
      <c r="J13" s="72" t="str">
        <f>IF(NISBAHPBA="","",PB!KB13)</f>
        <v/>
      </c>
      <c r="K13" s="25" t="str">
        <f t="shared" si="6"/>
        <v/>
      </c>
      <c r="L13" s="151" t="str">
        <f t="shared" si="7"/>
        <v/>
      </c>
      <c r="M13" s="154"/>
      <c r="N13" s="155"/>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MUHAMMAD HAIRIE BIN AMRAN</v>
      </c>
      <c r="C14" s="25" t="str">
        <f>IF(FIN!C14="","",FIN!C14)</f>
        <v>3MPP</v>
      </c>
      <c r="D14" s="25">
        <f>IF(FIN!D14="","",FIN!D14)</f>
        <v>990324065763</v>
      </c>
      <c r="E14" s="25" t="str">
        <f>IF(FIN!E14="","",FIN!E14)</f>
        <v>K591DMPP010</v>
      </c>
      <c r="F14" s="25" t="str">
        <f>IF(FIN!F14="","",FIN!F14)</f>
        <v>MPP</v>
      </c>
      <c r="G14" s="25">
        <f>IF(FIN!J14="","",FIN!J14)</f>
        <v>1</v>
      </c>
      <c r="H14" s="80" t="str">
        <f>IF(PB!F14="","",PB!F14)</f>
        <v/>
      </c>
      <c r="I14" s="72" t="str">
        <f>IF(NISBAHPBT="","",PB!KA14)</f>
        <v/>
      </c>
      <c r="J14" s="72" t="str">
        <f>IF(NISBAHPBA="","",PB!KB14)</f>
        <v/>
      </c>
      <c r="K14" s="25" t="str">
        <f t="shared" si="6"/>
        <v/>
      </c>
      <c r="L14" s="151" t="str">
        <f t="shared" si="7"/>
        <v/>
      </c>
      <c r="M14" s="154"/>
      <c r="N14" s="155"/>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MUHAMMAD NAZMI BIN NAZRI</v>
      </c>
      <c r="C15" s="25" t="str">
        <f>IF(FIN!C15="","",FIN!C15)</f>
        <v>3MPP</v>
      </c>
      <c r="D15" s="25">
        <f>IF(FIN!D15="","",FIN!D15)</f>
        <v>990927065447</v>
      </c>
      <c r="E15" s="25" t="str">
        <f>IF(FIN!E15="","",FIN!E15)</f>
        <v>K591DMPP011</v>
      </c>
      <c r="F15" s="25" t="str">
        <f>IF(FIN!F15="","",FIN!F15)</f>
        <v>MPP</v>
      </c>
      <c r="G15" s="25">
        <f>IF(FIN!J15="","",FIN!J15)</f>
        <v>1</v>
      </c>
      <c r="H15" s="80" t="str">
        <f>IF(PB!F15="","",PB!F15)</f>
        <v/>
      </c>
      <c r="I15" s="72" t="str">
        <f>IF(NISBAHPBT="","",PB!KA15)</f>
        <v/>
      </c>
      <c r="J15" s="72" t="str">
        <f>IF(NISBAHPBA="","",PB!KB15)</f>
        <v/>
      </c>
      <c r="K15" s="25" t="str">
        <f t="shared" si="6"/>
        <v/>
      </c>
      <c r="L15" s="151" t="str">
        <f t="shared" si="7"/>
        <v/>
      </c>
      <c r="M15" s="154"/>
      <c r="N15" s="155"/>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NUR NISA LIYANA BINTI IMRAM</v>
      </c>
      <c r="C16" s="25" t="str">
        <f>IF(FIN!C16="","",FIN!C16)</f>
        <v>3MPP</v>
      </c>
      <c r="D16" s="25">
        <f>IF(FIN!D16="","",FIN!D16)</f>
        <v>990607065640</v>
      </c>
      <c r="E16" s="25" t="str">
        <f>IF(FIN!E16="","",FIN!E16)</f>
        <v>K591DMPP013</v>
      </c>
      <c r="F16" s="25" t="str">
        <f>IF(FIN!F16="","",FIN!F16)</f>
        <v>MPP</v>
      </c>
      <c r="G16" s="25">
        <f>IF(FIN!J16="","",FIN!J16)</f>
        <v>1</v>
      </c>
      <c r="H16" s="80" t="str">
        <f>IF(PB!F16="","",PB!F16)</f>
        <v/>
      </c>
      <c r="I16" s="72" t="str">
        <f>IF(NISBAHPBT="","",PB!KA16)</f>
        <v/>
      </c>
      <c r="J16" s="72" t="str">
        <f>IF(NISBAHPBA="","",PB!KB16)</f>
        <v/>
      </c>
      <c r="K16" s="25" t="str">
        <f t="shared" si="6"/>
        <v/>
      </c>
      <c r="L16" s="151" t="str">
        <f t="shared" si="7"/>
        <v/>
      </c>
      <c r="M16" s="154"/>
      <c r="N16" s="155"/>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TENGKU MOHD ISKANDAR BIN TG SAARI</v>
      </c>
      <c r="C17" s="25" t="str">
        <f>IF(FIN!C17="","",FIN!C17)</f>
        <v>3MPP</v>
      </c>
      <c r="D17" s="25">
        <f>IF(FIN!D17="","",FIN!D17)</f>
        <v>990904066199</v>
      </c>
      <c r="E17" s="25" t="str">
        <f>IF(FIN!E17="","",FIN!E17)</f>
        <v>K591DMPP015</v>
      </c>
      <c r="F17" s="25" t="str">
        <f>IF(FIN!F17="","",FIN!F17)</f>
        <v>MPP</v>
      </c>
      <c r="G17" s="25">
        <f>IF(FIN!J17="","",FIN!J17)</f>
        <v>1</v>
      </c>
      <c r="H17" s="80" t="str">
        <f>IF(PB!F17="","",PB!F17)</f>
        <v/>
      </c>
      <c r="I17" s="72" t="str">
        <f>IF(NISBAHPBT="","",PB!KA17)</f>
        <v/>
      </c>
      <c r="J17" s="72" t="str">
        <f>IF(NISBAHPBA="","",PB!KB17)</f>
        <v/>
      </c>
      <c r="K17" s="25" t="str">
        <f t="shared" si="6"/>
        <v/>
      </c>
      <c r="L17" s="151" t="str">
        <f t="shared" si="7"/>
        <v/>
      </c>
      <c r="M17" s="154"/>
      <c r="N17" s="155"/>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WAN MUHAMMAD ALIF BIN WAN RAZANI</v>
      </c>
      <c r="C18" s="25" t="str">
        <f>IF(FIN!C18="","",FIN!C18)</f>
        <v>3MPP</v>
      </c>
      <c r="D18" s="25">
        <f>IF(FIN!D18="","",FIN!D18)</f>
        <v>990731145111</v>
      </c>
      <c r="E18" s="25" t="str">
        <f>IF(FIN!E18="","",FIN!E18)</f>
        <v>K591DMPP016</v>
      </c>
      <c r="F18" s="25" t="str">
        <f>IF(FIN!F18="","",FIN!F18)</f>
        <v>MPP</v>
      </c>
      <c r="G18" s="25">
        <f>IF(FIN!J18="","",FIN!J18)</f>
        <v>1</v>
      </c>
      <c r="H18" s="80" t="str">
        <f>IF(PB!F18="","",PB!F18)</f>
        <v/>
      </c>
      <c r="I18" s="72" t="str">
        <f>IF(NISBAHPBT="","",PB!KA18)</f>
        <v/>
      </c>
      <c r="J18" s="72" t="str">
        <f>IF(NISBAHPBA="","",PB!KB18)</f>
        <v/>
      </c>
      <c r="K18" s="25" t="str">
        <f t="shared" si="6"/>
        <v/>
      </c>
      <c r="L18" s="151" t="str">
        <f t="shared" si="7"/>
        <v/>
      </c>
      <c r="M18" s="154"/>
      <c r="N18" s="155"/>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ZARIFA SYAZLIANA BINTI MOHAMAD SABRI</v>
      </c>
      <c r="C19" s="25" t="str">
        <f>IF(FIN!C19="","",FIN!C19)</f>
        <v>3MPP</v>
      </c>
      <c r="D19" s="25">
        <f>IF(FIN!D19="","",FIN!D19)</f>
        <v>990207065596</v>
      </c>
      <c r="E19" s="25" t="str">
        <f>IF(FIN!E19="","",FIN!E19)</f>
        <v>K591DMPP017</v>
      </c>
      <c r="F19" s="25" t="str">
        <f>IF(FIN!F19="","",FIN!F19)</f>
        <v>MPP</v>
      </c>
      <c r="G19" s="25">
        <f>IF(FIN!J19="","",FIN!J19)</f>
        <v>1</v>
      </c>
      <c r="H19" s="80" t="str">
        <f>IF(PB!F19="","",PB!F19)</f>
        <v/>
      </c>
      <c r="I19" s="72" t="str">
        <f>IF(NISBAHPBT="","",PB!KA19)</f>
        <v/>
      </c>
      <c r="J19" s="72" t="str">
        <f>IF(NISBAHPBA="","",PB!KB19)</f>
        <v/>
      </c>
      <c r="K19" s="25" t="str">
        <f t="shared" si="6"/>
        <v/>
      </c>
      <c r="L19" s="151" t="str">
        <f t="shared" si="7"/>
        <v/>
      </c>
      <c r="M19" s="154"/>
      <c r="N19" s="155"/>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
      </c>
      <c r="C20" s="25" t="str">
        <f>IF(FIN!C20="","",FIN!C20)</f>
        <v/>
      </c>
      <c r="D20" s="25" t="str">
        <f>IF(FIN!D20="","",FIN!D20)</f>
        <v/>
      </c>
      <c r="E20" s="25" t="str">
        <f>IF(FIN!E20="","",FIN!E20)</f>
        <v/>
      </c>
      <c r="F20" s="25" t="str">
        <f>IF(FIN!F20="","",FIN!F20)</f>
        <v/>
      </c>
      <c r="G20" s="25" t="str">
        <f>IF(FIN!J20="","",FIN!J20)</f>
        <v/>
      </c>
      <c r="H20" s="80" t="str">
        <f>IF(PB!F20="","",PB!F20)</f>
        <v/>
      </c>
      <c r="I20" s="72" t="str">
        <f>IF(NISBAHPBT="","",PB!KA20)</f>
        <v/>
      </c>
      <c r="J20" s="72" t="str">
        <f>IF(NISBAHPBA="","",PB!KB20)</f>
        <v/>
      </c>
      <c r="K20" s="25" t="str">
        <f t="shared" si="6"/>
        <v/>
      </c>
      <c r="L20" s="151" t="str">
        <f t="shared" si="7"/>
        <v/>
      </c>
      <c r="M20" s="154"/>
      <c r="N20" s="155"/>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
      </c>
      <c r="C21" s="25" t="str">
        <f>IF(FIN!C21="","",FIN!C21)</f>
        <v/>
      </c>
      <c r="D21" s="25" t="str">
        <f>IF(FIN!D21="","",FIN!D21)</f>
        <v/>
      </c>
      <c r="E21" s="25" t="str">
        <f>IF(FIN!E21="","",FIN!E21)</f>
        <v/>
      </c>
      <c r="F21" s="25" t="str">
        <f>IF(FIN!F21="","",FIN!F21)</f>
        <v/>
      </c>
      <c r="G21" s="25" t="str">
        <f>IF(FIN!J21="","",FIN!J21)</f>
        <v/>
      </c>
      <c r="H21" s="80" t="str">
        <f>IF(PB!F21="","",PB!F21)</f>
        <v/>
      </c>
      <c r="I21" s="72" t="str">
        <f>IF(NISBAHPBT="","",PB!KA21)</f>
        <v/>
      </c>
      <c r="J21" s="72" t="str">
        <f>IF(NISBAHPBA="","",PB!KB21)</f>
        <v/>
      </c>
      <c r="K21" s="25" t="str">
        <f t="shared" si="6"/>
        <v/>
      </c>
      <c r="L21" s="151" t="str">
        <f t="shared" si="7"/>
        <v/>
      </c>
      <c r="M21" s="154"/>
      <c r="N21" s="155"/>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
      </c>
      <c r="C22" s="25" t="str">
        <f>IF(FIN!C22="","",FIN!C22)</f>
        <v/>
      </c>
      <c r="D22" s="25" t="str">
        <f>IF(FIN!D22="","",FIN!D22)</f>
        <v/>
      </c>
      <c r="E22" s="25" t="str">
        <f>IF(FIN!E22="","",FIN!E22)</f>
        <v/>
      </c>
      <c r="F22" s="25" t="str">
        <f>IF(FIN!F22="","",FIN!F22)</f>
        <v/>
      </c>
      <c r="G22" s="25" t="str">
        <f>IF(FIN!J22="","",FIN!J22)</f>
        <v/>
      </c>
      <c r="H22" s="80" t="str">
        <f>IF(PB!F22="","",PB!F22)</f>
        <v/>
      </c>
      <c r="I22" s="72" t="str">
        <f>IF(NISBAHPBT="","",PB!KA22)</f>
        <v/>
      </c>
      <c r="J22" s="72" t="str">
        <f>IF(NISBAHPBA="","",PB!KB22)</f>
        <v/>
      </c>
      <c r="K22" s="25" t="str">
        <f t="shared" si="6"/>
        <v/>
      </c>
      <c r="L22" s="151" t="str">
        <f t="shared" si="7"/>
        <v/>
      </c>
      <c r="M22" s="154"/>
      <c r="N22" s="155"/>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
      </c>
      <c r="C23" s="25" t="str">
        <f>IF(FIN!C23="","",FIN!C23)</f>
        <v/>
      </c>
      <c r="D23" s="25" t="str">
        <f>IF(FIN!D23="","",FIN!D23)</f>
        <v/>
      </c>
      <c r="E23" s="25" t="str">
        <f>IF(FIN!E23="","",FIN!E23)</f>
        <v/>
      </c>
      <c r="F23" s="25" t="str">
        <f>IF(FIN!F23="","",FIN!F23)</f>
        <v/>
      </c>
      <c r="G23" s="25" t="str">
        <f>IF(FIN!J23="","",FIN!J23)</f>
        <v/>
      </c>
      <c r="H23" s="80" t="str">
        <f>IF(PB!F23="","",PB!F23)</f>
        <v/>
      </c>
      <c r="I23" s="72" t="str">
        <f>IF(NISBAHPBT="","",PB!KA23)</f>
        <v/>
      </c>
      <c r="J23" s="72" t="str">
        <f>IF(NISBAHPBA="","",PB!KB23)</f>
        <v/>
      </c>
      <c r="K23" s="25" t="str">
        <f t="shared" si="6"/>
        <v/>
      </c>
      <c r="L23" s="151" t="str">
        <f t="shared" si="7"/>
        <v/>
      </c>
      <c r="M23" s="154"/>
      <c r="N23" s="155"/>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
      </c>
      <c r="C24" s="25" t="str">
        <f>IF(FIN!C24="","",FIN!C24)</f>
        <v/>
      </c>
      <c r="D24" s="25" t="str">
        <f>IF(FIN!D24="","",FIN!D24)</f>
        <v/>
      </c>
      <c r="E24" s="25" t="str">
        <f>IF(FIN!E24="","",FIN!E24)</f>
        <v/>
      </c>
      <c r="F24" s="25" t="str">
        <f>IF(FIN!F24="","",FIN!F24)</f>
        <v/>
      </c>
      <c r="G24" s="25" t="str">
        <f>IF(FIN!J24="","",FIN!J24)</f>
        <v/>
      </c>
      <c r="H24" s="80" t="str">
        <f>IF(PB!F24="","",PB!F24)</f>
        <v/>
      </c>
      <c r="I24" s="72" t="str">
        <f>IF(NISBAHPBT="","",PB!KA24)</f>
        <v/>
      </c>
      <c r="J24" s="72" t="str">
        <f>IF(NISBAHPBA="","",PB!KB24)</f>
        <v/>
      </c>
      <c r="K24" s="25" t="str">
        <f t="shared" si="6"/>
        <v/>
      </c>
      <c r="L24" s="151" t="str">
        <f t="shared" si="7"/>
        <v/>
      </c>
      <c r="M24" s="154"/>
      <c r="N24" s="155"/>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
      </c>
      <c r="C25" s="25" t="str">
        <f>IF(FIN!C25="","",FIN!C25)</f>
        <v/>
      </c>
      <c r="D25" s="25" t="str">
        <f>IF(FIN!D25="","",FIN!D25)</f>
        <v/>
      </c>
      <c r="E25" s="25" t="str">
        <f>IF(FIN!E25="","",FIN!E25)</f>
        <v/>
      </c>
      <c r="F25" s="25" t="str">
        <f>IF(FIN!F25="","",FIN!F25)</f>
        <v/>
      </c>
      <c r="G25" s="25" t="str">
        <f>IF(FIN!J25="","",FIN!J25)</f>
        <v/>
      </c>
      <c r="H25" s="80" t="str">
        <f>IF(PB!F25="","",PB!F25)</f>
        <v/>
      </c>
      <c r="I25" s="72" t="str">
        <f>IF(NISBAHPBT="","",PB!KA25)</f>
        <v/>
      </c>
      <c r="J25" s="72" t="str">
        <f>IF(NISBAHPBA="","",PB!KB25)</f>
        <v/>
      </c>
      <c r="K25" s="25" t="str">
        <f t="shared" si="6"/>
        <v/>
      </c>
      <c r="L25" s="151" t="str">
        <f t="shared" si="7"/>
        <v/>
      </c>
      <c r="M25" s="154"/>
      <c r="N25" s="155"/>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
      </c>
      <c r="C26" s="25" t="str">
        <f>IF(FIN!C26="","",FIN!C26)</f>
        <v/>
      </c>
      <c r="D26" s="25" t="str">
        <f>IF(FIN!D26="","",FIN!D26)</f>
        <v/>
      </c>
      <c r="E26" s="25" t="str">
        <f>IF(FIN!E26="","",FIN!E26)</f>
        <v/>
      </c>
      <c r="F26" s="25" t="str">
        <f>IF(FIN!F26="","",FIN!F26)</f>
        <v/>
      </c>
      <c r="G26" s="25" t="str">
        <f>IF(FIN!J26="","",FIN!J26)</f>
        <v/>
      </c>
      <c r="H26" s="80" t="str">
        <f>IF(PB!F26="","",PB!F26)</f>
        <v/>
      </c>
      <c r="I26" s="72" t="str">
        <f>IF(NISBAHPBT="","",PB!KA26)</f>
        <v/>
      </c>
      <c r="J26" s="72" t="str">
        <f>IF(NISBAHPBA="","",PB!KB26)</f>
        <v/>
      </c>
      <c r="K26" s="25" t="str">
        <f t="shared" si="6"/>
        <v/>
      </c>
      <c r="L26" s="151" t="str">
        <f t="shared" si="7"/>
        <v/>
      </c>
      <c r="M26" s="154"/>
      <c r="N26" s="155"/>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
      </c>
      <c r="C27" s="25" t="str">
        <f>IF(FIN!C27="","",FIN!C27)</f>
        <v/>
      </c>
      <c r="D27" s="25" t="str">
        <f>IF(FIN!D27="","",FIN!D27)</f>
        <v/>
      </c>
      <c r="E27" s="25" t="str">
        <f>IF(FIN!E27="","",FIN!E27)</f>
        <v/>
      </c>
      <c r="F27" s="25" t="str">
        <f>IF(FIN!F27="","",FIN!F27)</f>
        <v/>
      </c>
      <c r="G27" s="25" t="str">
        <f>IF(FIN!J27="","",FIN!J27)</f>
        <v/>
      </c>
      <c r="H27" s="80" t="str">
        <f>IF(PB!F27="","",PB!F27)</f>
        <v/>
      </c>
      <c r="I27" s="72" t="str">
        <f>IF(NISBAHPBT="","",PB!KA27)</f>
        <v/>
      </c>
      <c r="J27" s="72" t="str">
        <f>IF(NISBAHPBA="","",PB!KB27)</f>
        <v/>
      </c>
      <c r="K27" s="25" t="str">
        <f t="shared" si="6"/>
        <v/>
      </c>
      <c r="L27" s="151" t="str">
        <f t="shared" si="7"/>
        <v/>
      </c>
      <c r="M27" s="154"/>
      <c r="N27" s="155"/>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
      </c>
      <c r="C28" s="25" t="str">
        <f>IF(FIN!C28="","",FIN!C28)</f>
        <v/>
      </c>
      <c r="D28" s="25" t="str">
        <f>IF(FIN!D28="","",FIN!D28)</f>
        <v/>
      </c>
      <c r="E28" s="25" t="str">
        <f>IF(FIN!E28="","",FIN!E28)</f>
        <v/>
      </c>
      <c r="F28" s="25" t="str">
        <f>IF(FIN!F28="","",FIN!F28)</f>
        <v/>
      </c>
      <c r="G28" s="25" t="str">
        <f>IF(FIN!J28="","",FIN!J28)</f>
        <v/>
      </c>
      <c r="H28" s="80" t="str">
        <f>IF(PB!F28="","",PB!F28)</f>
        <v/>
      </c>
      <c r="I28" s="72" t="str">
        <f>IF(NISBAHPBT="","",PB!KA28)</f>
        <v/>
      </c>
      <c r="J28" s="72" t="str">
        <f>IF(NISBAHPBA="","",PB!KB28)</f>
        <v/>
      </c>
      <c r="K28" s="25" t="str">
        <f t="shared" si="6"/>
        <v/>
      </c>
      <c r="L28" s="151" t="str">
        <f t="shared" si="7"/>
        <v/>
      </c>
      <c r="M28" s="154"/>
      <c r="N28" s="155"/>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
      </c>
      <c r="C29" s="25" t="str">
        <f>IF(FIN!C29="","",FIN!C29)</f>
        <v/>
      </c>
      <c r="D29" s="25" t="str">
        <f>IF(FIN!D29="","",FIN!D29)</f>
        <v/>
      </c>
      <c r="E29" s="25" t="str">
        <f>IF(FIN!E29="","",FIN!E29)</f>
        <v/>
      </c>
      <c r="F29" s="25" t="str">
        <f>IF(FIN!F29="","",FIN!F29)</f>
        <v/>
      </c>
      <c r="G29" s="25" t="str">
        <f>IF(FIN!J29="","",FIN!J29)</f>
        <v/>
      </c>
      <c r="H29" s="80" t="str">
        <f>IF(PB!F29="","",PB!F29)</f>
        <v/>
      </c>
      <c r="I29" s="72" t="str">
        <f>IF(NISBAHPBT="","",PB!KA29)</f>
        <v/>
      </c>
      <c r="J29" s="72" t="str">
        <f>IF(NISBAHPBA="","",PB!KB29)</f>
        <v/>
      </c>
      <c r="K29" s="25" t="str">
        <f t="shared" si="6"/>
        <v/>
      </c>
      <c r="L29" s="151" t="str">
        <f t="shared" si="7"/>
        <v/>
      </c>
      <c r="M29" s="154"/>
      <c r="N29" s="155"/>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
      </c>
      <c r="C30" s="25" t="str">
        <f>IF(FIN!C30="","",FIN!C30)</f>
        <v/>
      </c>
      <c r="D30" s="25" t="str">
        <f>IF(FIN!D30="","",FIN!D30)</f>
        <v/>
      </c>
      <c r="E30" s="25" t="str">
        <f>IF(FIN!E30="","",FIN!E30)</f>
        <v/>
      </c>
      <c r="F30" s="25" t="str">
        <f>IF(FIN!F30="","",FIN!F30)</f>
        <v/>
      </c>
      <c r="G30" s="25" t="str">
        <f>IF(FIN!J30="","",FIN!J30)</f>
        <v/>
      </c>
      <c r="H30" s="80" t="str">
        <f>IF(PB!F30="","",PB!F30)</f>
        <v/>
      </c>
      <c r="I30" s="72" t="str">
        <f>IF(NISBAHPBT="","",PB!KA30)</f>
        <v/>
      </c>
      <c r="J30" s="72" t="str">
        <f>IF(NISBAHPBA="","",PB!KB30)</f>
        <v/>
      </c>
      <c r="K30" s="25" t="str">
        <f t="shared" si="6"/>
        <v/>
      </c>
      <c r="L30" s="151" t="str">
        <f t="shared" si="7"/>
        <v/>
      </c>
      <c r="M30" s="154"/>
      <c r="N30" s="155"/>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0" t="str">
        <f>IF(PB!F31="","",PB!F31)</f>
        <v/>
      </c>
      <c r="I31" s="72" t="str">
        <f>IF(NISBAHPBT="","",PB!KA31)</f>
        <v/>
      </c>
      <c r="J31" s="72" t="str">
        <f>IF(NISBAHPBA="","",PB!KB31)</f>
        <v/>
      </c>
      <c r="K31" s="25" t="str">
        <f t="shared" si="6"/>
        <v/>
      </c>
      <c r="L31" s="151" t="str">
        <f t="shared" si="7"/>
        <v/>
      </c>
      <c r="M31" s="154"/>
      <c r="N31" s="155"/>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0" t="str">
        <f>IF(PB!F32="","",PB!F32)</f>
        <v/>
      </c>
      <c r="I32" s="72" t="str">
        <f>IF(NISBAHPBT="","",PB!KA32)</f>
        <v/>
      </c>
      <c r="J32" s="72" t="str">
        <f>IF(NISBAHPBA="","",PB!KB32)</f>
        <v/>
      </c>
      <c r="K32" s="25" t="str">
        <f t="shared" si="6"/>
        <v/>
      </c>
      <c r="L32" s="151" t="str">
        <f t="shared" si="7"/>
        <v/>
      </c>
      <c r="M32" s="154"/>
      <c r="N32" s="155"/>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0" t="str">
        <f>IF(PB!F33="","",PB!F33)</f>
        <v/>
      </c>
      <c r="I33" s="72" t="str">
        <f>IF(NISBAHPBT="","",PB!KA33)</f>
        <v/>
      </c>
      <c r="J33" s="72" t="str">
        <f>IF(NISBAHPBA="","",PB!KB33)</f>
        <v/>
      </c>
      <c r="K33" s="25" t="str">
        <f t="shared" si="6"/>
        <v/>
      </c>
      <c r="L33" s="151" t="str">
        <f t="shared" si="7"/>
        <v/>
      </c>
      <c r="M33" s="154"/>
      <c r="N33" s="155"/>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0" t="str">
        <f>IF(PB!F34="","",PB!F34)</f>
        <v/>
      </c>
      <c r="I34" s="72" t="str">
        <f>IF(NISBAHPBT="","",PB!KA34)</f>
        <v/>
      </c>
      <c r="J34" s="72" t="str">
        <f>IF(NISBAHPBA="","",PB!KB34)</f>
        <v/>
      </c>
      <c r="K34" s="25" t="str">
        <f t="shared" si="6"/>
        <v/>
      </c>
      <c r="L34" s="151" t="str">
        <f t="shared" si="7"/>
        <v/>
      </c>
      <c r="M34" s="154"/>
      <c r="N34" s="155"/>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0" t="str">
        <f>IF(PB!F35="","",PB!F35)</f>
        <v/>
      </c>
      <c r="I35" s="72" t="str">
        <f>IF(NISBAHPBT="","",PB!KA35)</f>
        <v/>
      </c>
      <c r="J35" s="72" t="str">
        <f>IF(NISBAHPBA="","",PB!KB35)</f>
        <v/>
      </c>
      <c r="K35" s="25" t="str">
        <f t="shared" si="6"/>
        <v/>
      </c>
      <c r="L35" s="151" t="str">
        <f t="shared" si="7"/>
        <v/>
      </c>
      <c r="M35" s="154"/>
      <c r="N35" s="155"/>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0" t="str">
        <f>IF(PB!F36="","",PB!F36)</f>
        <v/>
      </c>
      <c r="I36" s="72" t="str">
        <f>IF(NISBAHPBT="","",PB!KA36)</f>
        <v/>
      </c>
      <c r="J36" s="72" t="str">
        <f>IF(NISBAHPBA="","",PB!KB36)</f>
        <v/>
      </c>
      <c r="K36" s="25" t="str">
        <f t="shared" si="6"/>
        <v/>
      </c>
      <c r="L36" s="151" t="str">
        <f t="shared" si="7"/>
        <v/>
      </c>
      <c r="M36" s="154"/>
      <c r="N36" s="155"/>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0" t="str">
        <f>IF(PB!F37="","",PB!F37)</f>
        <v/>
      </c>
      <c r="I37" s="72" t="str">
        <f>IF(NISBAHPBT="","",PB!KA37)</f>
        <v/>
      </c>
      <c r="J37" s="72" t="str">
        <f>IF(NISBAHPBA="","",PB!KB37)</f>
        <v/>
      </c>
      <c r="K37" s="25" t="str">
        <f t="shared" si="6"/>
        <v/>
      </c>
      <c r="L37" s="151" t="str">
        <f t="shared" si="7"/>
        <v/>
      </c>
      <c r="M37" s="154"/>
      <c r="N37" s="155"/>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0" t="str">
        <f>IF(PB!F38="","",PB!F38)</f>
        <v/>
      </c>
      <c r="I38" s="72" t="str">
        <f>IF(NISBAHPBT="","",PB!KA38)</f>
        <v/>
      </c>
      <c r="J38" s="72" t="str">
        <f>IF(NISBAHPBA="","",PB!KB38)</f>
        <v/>
      </c>
      <c r="K38" s="25" t="str">
        <f t="shared" si="6"/>
        <v/>
      </c>
      <c r="L38" s="151" t="str">
        <f t="shared" si="7"/>
        <v/>
      </c>
      <c r="M38" s="154"/>
      <c r="N38" s="155"/>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0" t="str">
        <f>IF(PB!F39="","",PB!F39)</f>
        <v/>
      </c>
      <c r="I39" s="72" t="str">
        <f>IF(NISBAHPBT="","",PB!KA39)</f>
        <v/>
      </c>
      <c r="J39" s="72" t="str">
        <f>IF(NISBAHPBA="","",PB!KB39)</f>
        <v/>
      </c>
      <c r="K39" s="25" t="str">
        <f t="shared" si="6"/>
        <v/>
      </c>
      <c r="L39" s="151" t="str">
        <f t="shared" si="7"/>
        <v/>
      </c>
      <c r="M39" s="154"/>
      <c r="N39" s="155"/>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0" t="str">
        <f>IF(PB!F40="","",PB!F40)</f>
        <v/>
      </c>
      <c r="I40" s="72" t="str">
        <f>IF(NISBAHPBT="","",PB!KA40)</f>
        <v/>
      </c>
      <c r="J40" s="72" t="str">
        <f>IF(NISBAHPBA="","",PB!KB40)</f>
        <v/>
      </c>
      <c r="K40" s="25" t="str">
        <f t="shared" si="6"/>
        <v/>
      </c>
      <c r="L40" s="151" t="str">
        <f t="shared" si="7"/>
        <v/>
      </c>
      <c r="M40" s="154"/>
      <c r="N40" s="155"/>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0" t="str">
        <f>IF(PB!F41="","",PB!F41)</f>
        <v/>
      </c>
      <c r="I41" s="72" t="str">
        <f>IF(NISBAHPBT="","",PB!KA41)</f>
        <v/>
      </c>
      <c r="J41" s="72" t="str">
        <f>IF(NISBAHPBA="","",PB!KB41)</f>
        <v/>
      </c>
      <c r="K41" s="25" t="str">
        <f t="shared" si="6"/>
        <v/>
      </c>
      <c r="L41" s="151" t="str">
        <f t="shared" si="7"/>
        <v/>
      </c>
      <c r="M41" s="154"/>
      <c r="N41" s="155"/>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0" t="str">
        <f>IF(PB!F42="","",PB!F42)</f>
        <v/>
      </c>
      <c r="I42" s="72" t="str">
        <f>IF(NISBAHPBT="","",PB!KA42)</f>
        <v/>
      </c>
      <c r="J42" s="72" t="str">
        <f>IF(NISBAHPBA="","",PB!KB42)</f>
        <v/>
      </c>
      <c r="K42" s="25" t="str">
        <f t="shared" si="6"/>
        <v/>
      </c>
      <c r="L42" s="151" t="str">
        <f t="shared" si="7"/>
        <v/>
      </c>
      <c r="M42" s="154"/>
      <c r="N42" s="155"/>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0" t="str">
        <f>IF(PB!F43="","",PB!F43)</f>
        <v/>
      </c>
      <c r="I43" s="72" t="str">
        <f>IF(NISBAHPBT="","",PB!KA43)</f>
        <v/>
      </c>
      <c r="J43" s="72" t="str">
        <f>IF(NISBAHPBA="","",PB!KB43)</f>
        <v/>
      </c>
      <c r="K43" s="25" t="str">
        <f t="shared" si="6"/>
        <v/>
      </c>
      <c r="L43" s="151" t="str">
        <f t="shared" si="7"/>
        <v/>
      </c>
      <c r="M43" s="154"/>
      <c r="N43" s="155"/>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0" t="str">
        <f>IF(PB!F44="","",PB!F44)</f>
        <v/>
      </c>
      <c r="I44" s="72" t="str">
        <f>IF(NISBAHPBT="","",PB!KA44)</f>
        <v/>
      </c>
      <c r="J44" s="72" t="str">
        <f>IF(NISBAHPBA="","",PB!KB44)</f>
        <v/>
      </c>
      <c r="K44" s="25" t="str">
        <f t="shared" si="6"/>
        <v/>
      </c>
      <c r="L44" s="151" t="str">
        <f t="shared" si="7"/>
        <v/>
      </c>
      <c r="M44" s="154"/>
      <c r="N44" s="155"/>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0" t="str">
        <f>IF(PB!F45="","",PB!F45)</f>
        <v/>
      </c>
      <c r="I45" s="72" t="str">
        <f>IF(NISBAHPBT="","",PB!KA45)</f>
        <v/>
      </c>
      <c r="J45" s="72" t="str">
        <f>IF(NISBAHPBA="","",PB!KB45)</f>
        <v/>
      </c>
      <c r="K45" s="25" t="str">
        <f t="shared" si="6"/>
        <v/>
      </c>
      <c r="L45" s="151" t="str">
        <f t="shared" si="7"/>
        <v/>
      </c>
      <c r="M45" s="154"/>
      <c r="N45" s="155"/>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0" t="str">
        <f>IF(PB!F46="","",PB!F46)</f>
        <v/>
      </c>
      <c r="I46" s="72" t="str">
        <f>IF(NISBAHPBT="","",PB!KA46)</f>
        <v/>
      </c>
      <c r="J46" s="72" t="str">
        <f>IF(NISBAHPBA="","",PB!KB46)</f>
        <v/>
      </c>
      <c r="K46" s="25" t="str">
        <f t="shared" si="6"/>
        <v/>
      </c>
      <c r="L46" s="151" t="str">
        <f t="shared" si="7"/>
        <v/>
      </c>
      <c r="M46" s="154"/>
      <c r="N46" s="155"/>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0" t="str">
        <f>IF(PB!F47="","",PB!F47)</f>
        <v/>
      </c>
      <c r="I47" s="72" t="str">
        <f>IF(NISBAHPBT="","",PB!KA47)</f>
        <v/>
      </c>
      <c r="J47" s="72" t="str">
        <f>IF(NISBAHPBA="","",PB!KB47)</f>
        <v/>
      </c>
      <c r="K47" s="25" t="str">
        <f t="shared" si="6"/>
        <v/>
      </c>
      <c r="L47" s="151" t="str">
        <f t="shared" si="7"/>
        <v/>
      </c>
      <c r="M47" s="154"/>
      <c r="N47" s="155"/>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0" t="str">
        <f>IF(PB!F48="","",PB!F48)</f>
        <v/>
      </c>
      <c r="I48" s="72" t="str">
        <f>IF(NISBAHPBT="","",PB!KA48)</f>
        <v/>
      </c>
      <c r="J48" s="72" t="str">
        <f>IF(NISBAHPBA="","",PB!KB48)</f>
        <v/>
      </c>
      <c r="K48" s="25" t="str">
        <f t="shared" si="6"/>
        <v/>
      </c>
      <c r="L48" s="151" t="str">
        <f t="shared" si="7"/>
        <v/>
      </c>
      <c r="M48" s="154"/>
      <c r="N48" s="155"/>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0" t="str">
        <f>IF(PB!F49="","",PB!F49)</f>
        <v/>
      </c>
      <c r="I49" s="72" t="str">
        <f>IF(NISBAHPBT="","",PB!KA49)</f>
        <v/>
      </c>
      <c r="J49" s="72" t="str">
        <f>IF(NISBAHPBA="","",PB!KB49)</f>
        <v/>
      </c>
      <c r="K49" s="25" t="str">
        <f t="shared" si="6"/>
        <v/>
      </c>
      <c r="L49" s="151" t="str">
        <f t="shared" si="7"/>
        <v/>
      </c>
      <c r="M49" s="154"/>
      <c r="N49" s="155"/>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0" t="str">
        <f>IF(PB!F50="","",PB!F50)</f>
        <v/>
      </c>
      <c r="I50" s="72" t="str">
        <f>IF(NISBAHPBT="","",PB!KA50)</f>
        <v/>
      </c>
      <c r="J50" s="72" t="str">
        <f>IF(NISBAHPBA="","",PB!KB50)</f>
        <v/>
      </c>
      <c r="K50" s="25" t="str">
        <f t="shared" si="6"/>
        <v/>
      </c>
      <c r="L50" s="151" t="str">
        <f t="shared" si="7"/>
        <v/>
      </c>
      <c r="M50" s="154"/>
      <c r="N50" s="155"/>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0" t="str">
        <f>IF(PB!F51="","",PB!F51)</f>
        <v/>
      </c>
      <c r="I51" s="72" t="str">
        <f>IF(NISBAHPBT="","",PB!KA51)</f>
        <v/>
      </c>
      <c r="J51" s="72" t="str">
        <f>IF(NISBAHPBA="","",PB!KB51)</f>
        <v/>
      </c>
      <c r="K51" s="25" t="str">
        <f t="shared" si="6"/>
        <v/>
      </c>
      <c r="L51" s="151" t="str">
        <f t="shared" si="7"/>
        <v/>
      </c>
      <c r="M51" s="154"/>
      <c r="N51" s="155"/>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0" t="str">
        <f>IF(PB!F52="","",PB!F52)</f>
        <v/>
      </c>
      <c r="I52" s="72" t="str">
        <f>IF(NISBAHPBT="","",PB!KA52)</f>
        <v/>
      </c>
      <c r="J52" s="72" t="str">
        <f>IF(NISBAHPBA="","",PB!KB52)</f>
        <v/>
      </c>
      <c r="K52" s="25" t="str">
        <f t="shared" si="6"/>
        <v/>
      </c>
      <c r="L52" s="151" t="str">
        <f t="shared" si="7"/>
        <v/>
      </c>
      <c r="M52" s="154"/>
      <c r="N52" s="155"/>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0" t="str">
        <f>IF(PB!F53="","",PB!F53)</f>
        <v/>
      </c>
      <c r="I53" s="72" t="str">
        <f>IF(NISBAHPBT="","",PB!KA53)</f>
        <v/>
      </c>
      <c r="J53" s="72" t="str">
        <f>IF(NISBAHPBA="","",PB!KB53)</f>
        <v/>
      </c>
      <c r="K53" s="25" t="str">
        <f t="shared" si="6"/>
        <v/>
      </c>
      <c r="L53" s="151" t="str">
        <f t="shared" si="7"/>
        <v/>
      </c>
      <c r="M53" s="154"/>
      <c r="N53" s="155"/>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0" t="str">
        <f>IF(PB!F54="","",PB!F54)</f>
        <v/>
      </c>
      <c r="I54" s="72" t="str">
        <f>IF(NISBAHPBT="","",PB!KA54)</f>
        <v/>
      </c>
      <c r="J54" s="72" t="str">
        <f>IF(NISBAHPBA="","",PB!KB54)</f>
        <v/>
      </c>
      <c r="K54" s="25" t="str">
        <f t="shared" si="6"/>
        <v/>
      </c>
      <c r="L54" s="151" t="str">
        <f t="shared" si="7"/>
        <v/>
      </c>
      <c r="M54" s="154"/>
      <c r="N54" s="155"/>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0" t="str">
        <f>IF(PB!F55="","",PB!F55)</f>
        <v/>
      </c>
      <c r="I55" s="72" t="str">
        <f>IF(NISBAHPBT="","",PB!KA55)</f>
        <v/>
      </c>
      <c r="J55" s="72" t="str">
        <f>IF(NISBAHPBA="","",PB!KB55)</f>
        <v/>
      </c>
      <c r="K55" s="25" t="str">
        <f t="shared" si="6"/>
        <v/>
      </c>
      <c r="L55" s="151" t="str">
        <f t="shared" si="7"/>
        <v/>
      </c>
      <c r="M55" s="154"/>
      <c r="N55" s="155"/>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0" t="str">
        <f>IF(PB!F56="","",PB!F56)</f>
        <v/>
      </c>
      <c r="I56" s="72" t="str">
        <f>IF(NISBAHPBT="","",PB!KA56)</f>
        <v/>
      </c>
      <c r="J56" s="72" t="str">
        <f>IF(NISBAHPBA="","",PB!KB56)</f>
        <v/>
      </c>
      <c r="K56" s="25" t="str">
        <f t="shared" si="6"/>
        <v/>
      </c>
      <c r="L56" s="151" t="str">
        <f t="shared" si="7"/>
        <v/>
      </c>
      <c r="M56" s="154"/>
      <c r="N56" s="155"/>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0" t="str">
        <f>IF(PB!F57="","",PB!F57)</f>
        <v/>
      </c>
      <c r="I57" s="72" t="str">
        <f>IF(NISBAHPBT="","",PB!KA57)</f>
        <v/>
      </c>
      <c r="J57" s="72" t="str">
        <f>IF(NISBAHPBA="","",PB!KB57)</f>
        <v/>
      </c>
      <c r="K57" s="25" t="str">
        <f t="shared" si="6"/>
        <v/>
      </c>
      <c r="L57" s="151" t="str">
        <f t="shared" si="7"/>
        <v/>
      </c>
      <c r="M57" s="154"/>
      <c r="N57" s="155"/>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0" t="str">
        <f>IF(PB!F58="","",PB!F58)</f>
        <v/>
      </c>
      <c r="I58" s="72" t="str">
        <f>IF(NISBAHPBT="","",PB!KA58)</f>
        <v/>
      </c>
      <c r="J58" s="72" t="str">
        <f>IF(NISBAHPBA="","",PB!KB58)</f>
        <v/>
      </c>
      <c r="K58" s="25" t="str">
        <f t="shared" si="6"/>
        <v/>
      </c>
      <c r="L58" s="151" t="str">
        <f t="shared" si="7"/>
        <v/>
      </c>
      <c r="M58" s="154"/>
      <c r="N58" s="155"/>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0" t="str">
        <f>IF(PB!F59="","",PB!F59)</f>
        <v/>
      </c>
      <c r="I59" s="72" t="str">
        <f>IF(NISBAHPBT="","",PB!KA59)</f>
        <v/>
      </c>
      <c r="J59" s="72" t="str">
        <f>IF(NISBAHPBA="","",PB!KB59)</f>
        <v/>
      </c>
      <c r="K59" s="25" t="str">
        <f t="shared" si="6"/>
        <v/>
      </c>
      <c r="L59" s="151" t="str">
        <f t="shared" si="7"/>
        <v/>
      </c>
      <c r="M59" s="154"/>
      <c r="N59" s="155"/>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0" t="str">
        <f>IF(PB!F60="","",PB!F60)</f>
        <v/>
      </c>
      <c r="I60" s="72" t="str">
        <f>IF(NISBAHPBT="","",PB!KA60)</f>
        <v/>
      </c>
      <c r="J60" s="72" t="str">
        <f>IF(NISBAHPBA="","",PB!KB60)</f>
        <v/>
      </c>
      <c r="K60" s="25" t="str">
        <f t="shared" si="6"/>
        <v/>
      </c>
      <c r="L60" s="151" t="str">
        <f t="shared" si="7"/>
        <v/>
      </c>
      <c r="M60" s="154"/>
      <c r="N60" s="155"/>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0" t="str">
        <f>IF(PB!F61="","",PB!F61)</f>
        <v/>
      </c>
      <c r="I61" s="72" t="str">
        <f>IF(NISBAHPBT="","",PB!KA61)</f>
        <v/>
      </c>
      <c r="J61" s="72" t="str">
        <f>IF(NISBAHPBA="","",PB!KB61)</f>
        <v/>
      </c>
      <c r="K61" s="25" t="str">
        <f t="shared" si="6"/>
        <v/>
      </c>
      <c r="L61" s="151" t="str">
        <f t="shared" si="7"/>
        <v/>
      </c>
      <c r="M61" s="154"/>
      <c r="N61" s="155"/>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0" t="str">
        <f>IF(PB!F62="","",PB!F62)</f>
        <v/>
      </c>
      <c r="I62" s="72" t="str">
        <f>IF(NISBAHPBT="","",PB!KA62)</f>
        <v/>
      </c>
      <c r="J62" s="72" t="str">
        <f>IF(NISBAHPBA="","",PB!KB62)</f>
        <v/>
      </c>
      <c r="K62" s="25" t="str">
        <f t="shared" si="6"/>
        <v/>
      </c>
      <c r="L62" s="151" t="str">
        <f t="shared" si="7"/>
        <v/>
      </c>
      <c r="M62" s="154"/>
      <c r="N62" s="155"/>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0" t="str">
        <f>IF(PB!F63="","",PB!F63)</f>
        <v/>
      </c>
      <c r="I63" s="72" t="str">
        <f>IF(NISBAHPBT="","",PB!KA63)</f>
        <v/>
      </c>
      <c r="J63" s="72" t="str">
        <f>IF(NISBAHPBA="","",PB!KB63)</f>
        <v/>
      </c>
      <c r="K63" s="25" t="str">
        <f t="shared" si="6"/>
        <v/>
      </c>
      <c r="L63" s="151" t="str">
        <f t="shared" si="7"/>
        <v/>
      </c>
      <c r="M63" s="154"/>
      <c r="N63" s="155"/>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0" t="str">
        <f>IF(PB!F64="","",PB!F64)</f>
        <v/>
      </c>
      <c r="I64" s="72" t="str">
        <f>IF(NISBAHPBT="","",PB!KA64)</f>
        <v/>
      </c>
      <c r="J64" s="72" t="str">
        <f>IF(NISBAHPBA="","",PB!KB64)</f>
        <v/>
      </c>
      <c r="K64" s="25" t="str">
        <f t="shared" si="6"/>
        <v/>
      </c>
      <c r="L64" s="151" t="str">
        <f t="shared" si="7"/>
        <v/>
      </c>
      <c r="M64" s="154"/>
      <c r="N64" s="155"/>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0" t="str">
        <f>IF(PB!F65="","",PB!F65)</f>
        <v/>
      </c>
      <c r="I65" s="72" t="str">
        <f>IF(NISBAHPBT="","",PB!KA65)</f>
        <v/>
      </c>
      <c r="J65" s="72" t="str">
        <f>IF(NISBAHPBA="","",PB!KB65)</f>
        <v/>
      </c>
      <c r="K65" s="25" t="str">
        <f t="shared" si="6"/>
        <v/>
      </c>
      <c r="L65" s="151" t="str">
        <f t="shared" si="7"/>
        <v/>
      </c>
      <c r="M65" s="154"/>
      <c r="N65" s="155"/>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0" t="str">
        <f>IF(PB!F66="","",PB!F66)</f>
        <v/>
      </c>
      <c r="I66" s="72" t="str">
        <f>IF(NISBAHPBT="","",PB!KA66)</f>
        <v/>
      </c>
      <c r="J66" s="72" t="str">
        <f>IF(NISBAHPBA="","",PB!KB66)</f>
        <v/>
      </c>
      <c r="K66" s="25" t="str">
        <f t="shared" si="6"/>
        <v/>
      </c>
      <c r="L66" s="151" t="str">
        <f t="shared" si="7"/>
        <v/>
      </c>
      <c r="M66" s="154"/>
      <c r="N66" s="155"/>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0" t="str">
        <f>IF(PB!F67="","",PB!F67)</f>
        <v/>
      </c>
      <c r="I67" s="72" t="str">
        <f>IF(NISBAHPBT="","",PB!KA67)</f>
        <v/>
      </c>
      <c r="J67" s="72" t="str">
        <f>IF(NISBAHPBA="","",PB!KB67)</f>
        <v/>
      </c>
      <c r="K67" s="25" t="str">
        <f t="shared" si="6"/>
        <v/>
      </c>
      <c r="L67" s="151" t="str">
        <f t="shared" si="7"/>
        <v/>
      </c>
      <c r="M67" s="154"/>
      <c r="N67" s="155"/>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0" t="str">
        <f>IF(PB!F68="","",PB!F68)</f>
        <v/>
      </c>
      <c r="I68" s="72" t="str">
        <f>IF(NISBAHPBT="","",PB!KA68)</f>
        <v/>
      </c>
      <c r="J68" s="72" t="str">
        <f>IF(NISBAHPBA="","",PB!KB68)</f>
        <v/>
      </c>
      <c r="K68" s="25" t="str">
        <f t="shared" si="6"/>
        <v/>
      </c>
      <c r="L68" s="151" t="str">
        <f t="shared" si="7"/>
        <v/>
      </c>
      <c r="M68" s="154"/>
      <c r="N68" s="155"/>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0" t="str">
        <f>IF(PB!F69="","",PB!F69)</f>
        <v/>
      </c>
      <c r="I69" s="72" t="str">
        <f>IF(NISBAHPBT="","",PB!KA69)</f>
        <v/>
      </c>
      <c r="J69" s="72" t="str">
        <f>IF(NISBAHPBA="","",PB!KB69)</f>
        <v/>
      </c>
      <c r="K69" s="25" t="str">
        <f t="shared" si="6"/>
        <v/>
      </c>
      <c r="L69" s="151" t="str">
        <f t="shared" si="7"/>
        <v/>
      </c>
      <c r="M69" s="154"/>
      <c r="N69" s="155"/>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0" t="str">
        <f>IF(PB!F70="","",PB!F70)</f>
        <v/>
      </c>
      <c r="I70" s="72" t="str">
        <f>IF(NISBAHPBT="","",PB!KA70)</f>
        <v/>
      </c>
      <c r="J70" s="72" t="str">
        <f>IF(NISBAHPBA="","",PB!KB70)</f>
        <v/>
      </c>
      <c r="K70" s="25" t="str">
        <f t="shared" si="6"/>
        <v/>
      </c>
      <c r="L70" s="151" t="str">
        <f t="shared" si="7"/>
        <v/>
      </c>
      <c r="M70" s="154"/>
      <c r="N70" s="155"/>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0" t="str">
        <f>IF(PB!F71="","",PB!F71)</f>
        <v/>
      </c>
      <c r="I71" s="72" t="str">
        <f>IF(NISBAHPBT="","",PB!KA71)</f>
        <v/>
      </c>
      <c r="J71" s="72" t="str">
        <f>IF(NISBAHPBA="","",PB!KB71)</f>
        <v/>
      </c>
      <c r="K71" s="25" t="str">
        <f t="shared" si="6"/>
        <v/>
      </c>
      <c r="L71" s="151" t="str">
        <f t="shared" si="7"/>
        <v/>
      </c>
      <c r="M71" s="154"/>
      <c r="N71" s="155"/>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0" t="str">
        <f>IF(PB!F72="","",PB!F72)</f>
        <v/>
      </c>
      <c r="I72" s="72" t="str">
        <f>IF(NISBAHPBT="","",PB!KA72)</f>
        <v/>
      </c>
      <c r="J72" s="72" t="str">
        <f>IF(NISBAHPBA="","",PB!KB72)</f>
        <v/>
      </c>
      <c r="K72" s="25" t="str">
        <f t="shared" si="6"/>
        <v/>
      </c>
      <c r="L72" s="151" t="str">
        <f t="shared" si="7"/>
        <v/>
      </c>
      <c r="M72" s="154"/>
      <c r="N72" s="155"/>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0" t="str">
        <f>IF(PB!F73="","",PB!F73)</f>
        <v/>
      </c>
      <c r="I73" s="72" t="str">
        <f>IF(NISBAHPBT="","",PB!KA73)</f>
        <v/>
      </c>
      <c r="J73" s="72" t="str">
        <f>IF(NISBAHPBA="","",PB!KB73)</f>
        <v/>
      </c>
      <c r="K73" s="25" t="str">
        <f t="shared" ref="K73:K136" si="15">IF(I73="","",I73*100/NISBAHPBT)</f>
        <v/>
      </c>
      <c r="L73" s="151" t="str">
        <f t="shared" ref="L73:L136" si="16">IF(J73="","",J73*100/NISBAHPBA)</f>
        <v/>
      </c>
      <c r="M73" s="154"/>
      <c r="N73" s="155"/>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0" t="str">
        <f>IF(PB!F74="","",PB!F74)</f>
        <v/>
      </c>
      <c r="I74" s="72" t="str">
        <f>IF(NISBAHPBT="","",PB!KA74)</f>
        <v/>
      </c>
      <c r="J74" s="72" t="str">
        <f>IF(NISBAHPBA="","",PB!KB74)</f>
        <v/>
      </c>
      <c r="K74" s="25" t="str">
        <f t="shared" si="15"/>
        <v/>
      </c>
      <c r="L74" s="151" t="str">
        <f t="shared" si="16"/>
        <v/>
      </c>
      <c r="M74" s="154"/>
      <c r="N74" s="155"/>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0" t="str">
        <f>IF(PB!F75="","",PB!F75)</f>
        <v/>
      </c>
      <c r="I75" s="72" t="str">
        <f>IF(NISBAHPBT="","",PB!KA75)</f>
        <v/>
      </c>
      <c r="J75" s="72" t="str">
        <f>IF(NISBAHPBA="","",PB!KB75)</f>
        <v/>
      </c>
      <c r="K75" s="25" t="str">
        <f t="shared" si="15"/>
        <v/>
      </c>
      <c r="L75" s="151" t="str">
        <f t="shared" si="16"/>
        <v/>
      </c>
      <c r="M75" s="154"/>
      <c r="N75" s="155"/>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0" t="str">
        <f>IF(PB!F76="","",PB!F76)</f>
        <v/>
      </c>
      <c r="I76" s="72" t="str">
        <f>IF(NISBAHPBT="","",PB!KA76)</f>
        <v/>
      </c>
      <c r="J76" s="72" t="str">
        <f>IF(NISBAHPBA="","",PB!KB76)</f>
        <v/>
      </c>
      <c r="K76" s="25" t="str">
        <f t="shared" si="15"/>
        <v/>
      </c>
      <c r="L76" s="151" t="str">
        <f t="shared" si="16"/>
        <v/>
      </c>
      <c r="M76" s="154"/>
      <c r="N76" s="155"/>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0" t="str">
        <f>IF(PB!F77="","",PB!F77)</f>
        <v/>
      </c>
      <c r="I77" s="72" t="str">
        <f>IF(NISBAHPBT="","",PB!KA77)</f>
        <v/>
      </c>
      <c r="J77" s="72" t="str">
        <f>IF(NISBAHPBA="","",PB!KB77)</f>
        <v/>
      </c>
      <c r="K77" s="25" t="str">
        <f t="shared" si="15"/>
        <v/>
      </c>
      <c r="L77" s="151" t="str">
        <f t="shared" si="16"/>
        <v/>
      </c>
      <c r="M77" s="154"/>
      <c r="N77" s="155"/>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0" t="str">
        <f>IF(PB!F78="","",PB!F78)</f>
        <v/>
      </c>
      <c r="I78" s="72" t="str">
        <f>IF(NISBAHPBT="","",PB!KA78)</f>
        <v/>
      </c>
      <c r="J78" s="72" t="str">
        <f>IF(NISBAHPBA="","",PB!KB78)</f>
        <v/>
      </c>
      <c r="K78" s="25" t="str">
        <f t="shared" si="15"/>
        <v/>
      </c>
      <c r="L78" s="151" t="str">
        <f t="shared" si="16"/>
        <v/>
      </c>
      <c r="M78" s="154"/>
      <c r="N78" s="155"/>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0" t="str">
        <f>IF(PB!F79="","",PB!F79)</f>
        <v/>
      </c>
      <c r="I79" s="72" t="str">
        <f>IF(NISBAHPBT="","",PB!KA79)</f>
        <v/>
      </c>
      <c r="J79" s="72" t="str">
        <f>IF(NISBAHPBA="","",PB!KB79)</f>
        <v/>
      </c>
      <c r="K79" s="25" t="str">
        <f t="shared" si="15"/>
        <v/>
      </c>
      <c r="L79" s="151" t="str">
        <f t="shared" si="16"/>
        <v/>
      </c>
      <c r="M79" s="154"/>
      <c r="N79" s="155"/>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0" t="str">
        <f>IF(PB!F80="","",PB!F80)</f>
        <v/>
      </c>
      <c r="I80" s="72" t="str">
        <f>IF(NISBAHPBT="","",PB!KA80)</f>
        <v/>
      </c>
      <c r="J80" s="72" t="str">
        <f>IF(NISBAHPBA="","",PB!KB80)</f>
        <v/>
      </c>
      <c r="K80" s="25" t="str">
        <f t="shared" si="15"/>
        <v/>
      </c>
      <c r="L80" s="151" t="str">
        <f t="shared" si="16"/>
        <v/>
      </c>
      <c r="M80" s="154"/>
      <c r="N80" s="155"/>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0" t="str">
        <f>IF(PB!F81="","",PB!F81)</f>
        <v/>
      </c>
      <c r="I81" s="72" t="str">
        <f>IF(NISBAHPBT="","",PB!KA81)</f>
        <v/>
      </c>
      <c r="J81" s="72" t="str">
        <f>IF(NISBAHPBA="","",PB!KB81)</f>
        <v/>
      </c>
      <c r="K81" s="25" t="str">
        <f t="shared" si="15"/>
        <v/>
      </c>
      <c r="L81" s="151" t="str">
        <f t="shared" si="16"/>
        <v/>
      </c>
      <c r="M81" s="154"/>
      <c r="N81" s="155"/>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0" t="str">
        <f>IF(PB!F82="","",PB!F82)</f>
        <v/>
      </c>
      <c r="I82" s="72" t="str">
        <f>IF(NISBAHPBT="","",PB!KA82)</f>
        <v/>
      </c>
      <c r="J82" s="72" t="str">
        <f>IF(NISBAHPBA="","",PB!KB82)</f>
        <v/>
      </c>
      <c r="K82" s="25" t="str">
        <f t="shared" si="15"/>
        <v/>
      </c>
      <c r="L82" s="151" t="str">
        <f t="shared" si="16"/>
        <v/>
      </c>
      <c r="M82" s="154"/>
      <c r="N82" s="155"/>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0" t="str">
        <f>IF(PB!F83="","",PB!F83)</f>
        <v/>
      </c>
      <c r="I83" s="72" t="str">
        <f>IF(NISBAHPBT="","",PB!KA83)</f>
        <v/>
      </c>
      <c r="J83" s="72" t="str">
        <f>IF(NISBAHPBA="","",PB!KB83)</f>
        <v/>
      </c>
      <c r="K83" s="25" t="str">
        <f t="shared" si="15"/>
        <v/>
      </c>
      <c r="L83" s="151" t="str">
        <f t="shared" si="16"/>
        <v/>
      </c>
      <c r="M83" s="154"/>
      <c r="N83" s="155"/>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0" t="str">
        <f>IF(PB!F84="","",PB!F84)</f>
        <v/>
      </c>
      <c r="I84" s="72" t="str">
        <f>IF(NISBAHPBT="","",PB!KA84)</f>
        <v/>
      </c>
      <c r="J84" s="72" t="str">
        <f>IF(NISBAHPBA="","",PB!KB84)</f>
        <v/>
      </c>
      <c r="K84" s="25" t="str">
        <f t="shared" si="15"/>
        <v/>
      </c>
      <c r="L84" s="151" t="str">
        <f t="shared" si="16"/>
        <v/>
      </c>
      <c r="M84" s="154"/>
      <c r="N84" s="155"/>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0" t="str">
        <f>IF(PB!F85="","",PB!F85)</f>
        <v/>
      </c>
      <c r="I85" s="72" t="str">
        <f>IF(NISBAHPBT="","",PB!KA85)</f>
        <v/>
      </c>
      <c r="J85" s="72" t="str">
        <f>IF(NISBAHPBA="","",PB!KB85)</f>
        <v/>
      </c>
      <c r="K85" s="25" t="str">
        <f t="shared" si="15"/>
        <v/>
      </c>
      <c r="L85" s="151" t="str">
        <f t="shared" si="16"/>
        <v/>
      </c>
      <c r="M85" s="154"/>
      <c r="N85" s="155"/>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0" t="str">
        <f>IF(PB!F86="","",PB!F86)</f>
        <v/>
      </c>
      <c r="I86" s="72" t="str">
        <f>IF(NISBAHPBT="","",PB!KA86)</f>
        <v/>
      </c>
      <c r="J86" s="72" t="str">
        <f>IF(NISBAHPBA="","",PB!KB86)</f>
        <v/>
      </c>
      <c r="K86" s="25" t="str">
        <f t="shared" si="15"/>
        <v/>
      </c>
      <c r="L86" s="151" t="str">
        <f t="shared" si="16"/>
        <v/>
      </c>
      <c r="M86" s="154"/>
      <c r="N86" s="155"/>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0" t="str">
        <f>IF(PB!F87="","",PB!F87)</f>
        <v/>
      </c>
      <c r="I87" s="72" t="str">
        <f>IF(NISBAHPBT="","",PB!KA87)</f>
        <v/>
      </c>
      <c r="J87" s="72" t="str">
        <f>IF(NISBAHPBA="","",PB!KB87)</f>
        <v/>
      </c>
      <c r="K87" s="25" t="str">
        <f t="shared" si="15"/>
        <v/>
      </c>
      <c r="L87" s="151" t="str">
        <f t="shared" si="16"/>
        <v/>
      </c>
      <c r="M87" s="154"/>
      <c r="N87" s="155"/>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0" t="str">
        <f>IF(PB!F88="","",PB!F88)</f>
        <v/>
      </c>
      <c r="I88" s="72" t="str">
        <f>IF(NISBAHPBT="","",PB!KA88)</f>
        <v/>
      </c>
      <c r="J88" s="72" t="str">
        <f>IF(NISBAHPBA="","",PB!KB88)</f>
        <v/>
      </c>
      <c r="K88" s="25" t="str">
        <f t="shared" si="15"/>
        <v/>
      </c>
      <c r="L88" s="151" t="str">
        <f t="shared" si="16"/>
        <v/>
      </c>
      <c r="M88" s="154"/>
      <c r="N88" s="155"/>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0" t="str">
        <f>IF(PB!F89="","",PB!F89)</f>
        <v/>
      </c>
      <c r="I89" s="72" t="str">
        <f>IF(NISBAHPBT="","",PB!KA89)</f>
        <v/>
      </c>
      <c r="J89" s="72" t="str">
        <f>IF(NISBAHPBA="","",PB!KB89)</f>
        <v/>
      </c>
      <c r="K89" s="25" t="str">
        <f t="shared" si="15"/>
        <v/>
      </c>
      <c r="L89" s="151" t="str">
        <f t="shared" si="16"/>
        <v/>
      </c>
      <c r="M89" s="154"/>
      <c r="N89" s="155"/>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0" t="str">
        <f>IF(PB!F90="","",PB!F90)</f>
        <v/>
      </c>
      <c r="I90" s="72" t="str">
        <f>IF(NISBAHPBT="","",PB!KA90)</f>
        <v/>
      </c>
      <c r="J90" s="72" t="str">
        <f>IF(NISBAHPBA="","",PB!KB90)</f>
        <v/>
      </c>
      <c r="K90" s="25" t="str">
        <f t="shared" si="15"/>
        <v/>
      </c>
      <c r="L90" s="151" t="str">
        <f t="shared" si="16"/>
        <v/>
      </c>
      <c r="M90" s="154"/>
      <c r="N90" s="155"/>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0" t="str">
        <f>IF(PB!F91="","",PB!F91)</f>
        <v/>
      </c>
      <c r="I91" s="72" t="str">
        <f>IF(NISBAHPBT="","",PB!KA91)</f>
        <v/>
      </c>
      <c r="J91" s="72" t="str">
        <f>IF(NISBAHPBA="","",PB!KB91)</f>
        <v/>
      </c>
      <c r="K91" s="25" t="str">
        <f t="shared" si="15"/>
        <v/>
      </c>
      <c r="L91" s="151" t="str">
        <f t="shared" si="16"/>
        <v/>
      </c>
      <c r="M91" s="154"/>
      <c r="N91" s="155"/>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0" t="str">
        <f>IF(PB!F92="","",PB!F92)</f>
        <v/>
      </c>
      <c r="I92" s="72" t="str">
        <f>IF(NISBAHPBT="","",PB!KA92)</f>
        <v/>
      </c>
      <c r="J92" s="72" t="str">
        <f>IF(NISBAHPBA="","",PB!KB92)</f>
        <v/>
      </c>
      <c r="K92" s="25" t="str">
        <f t="shared" si="15"/>
        <v/>
      </c>
      <c r="L92" s="151" t="str">
        <f t="shared" si="16"/>
        <v/>
      </c>
      <c r="M92" s="154"/>
      <c r="N92" s="155"/>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0" t="str">
        <f>IF(PB!F93="","",PB!F93)</f>
        <v/>
      </c>
      <c r="I93" s="72" t="str">
        <f>IF(NISBAHPBT="","",PB!KA93)</f>
        <v/>
      </c>
      <c r="J93" s="72" t="str">
        <f>IF(NISBAHPBA="","",PB!KB93)</f>
        <v/>
      </c>
      <c r="K93" s="25" t="str">
        <f t="shared" si="15"/>
        <v/>
      </c>
      <c r="L93" s="151" t="str">
        <f t="shared" si="16"/>
        <v/>
      </c>
      <c r="M93" s="154"/>
      <c r="N93" s="155"/>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0" t="str">
        <f>IF(PB!F94="","",PB!F94)</f>
        <v/>
      </c>
      <c r="I94" s="72" t="str">
        <f>IF(NISBAHPBT="","",PB!KA94)</f>
        <v/>
      </c>
      <c r="J94" s="72" t="str">
        <f>IF(NISBAHPBA="","",PB!KB94)</f>
        <v/>
      </c>
      <c r="K94" s="25" t="str">
        <f t="shared" si="15"/>
        <v/>
      </c>
      <c r="L94" s="151" t="str">
        <f t="shared" si="16"/>
        <v/>
      </c>
      <c r="M94" s="154"/>
      <c r="N94" s="155"/>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0" t="str">
        <f>IF(PB!F95="","",PB!F95)</f>
        <v/>
      </c>
      <c r="I95" s="72" t="str">
        <f>IF(NISBAHPBT="","",PB!KA95)</f>
        <v/>
      </c>
      <c r="J95" s="72" t="str">
        <f>IF(NISBAHPBA="","",PB!KB95)</f>
        <v/>
      </c>
      <c r="K95" s="25" t="str">
        <f t="shared" si="15"/>
        <v/>
      </c>
      <c r="L95" s="151" t="str">
        <f t="shared" si="16"/>
        <v/>
      </c>
      <c r="M95" s="154"/>
      <c r="N95" s="155"/>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0" t="str">
        <f>IF(PB!F96="","",PB!F96)</f>
        <v/>
      </c>
      <c r="I96" s="72" t="str">
        <f>IF(NISBAHPBT="","",PB!KA96)</f>
        <v/>
      </c>
      <c r="J96" s="72" t="str">
        <f>IF(NISBAHPBA="","",PB!KB96)</f>
        <v/>
      </c>
      <c r="K96" s="25" t="str">
        <f t="shared" si="15"/>
        <v/>
      </c>
      <c r="L96" s="151" t="str">
        <f t="shared" si="16"/>
        <v/>
      </c>
      <c r="M96" s="154"/>
      <c r="N96" s="155"/>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0" t="str">
        <f>IF(PB!F97="","",PB!F97)</f>
        <v/>
      </c>
      <c r="I97" s="72" t="str">
        <f>IF(NISBAHPBT="","",PB!KA97)</f>
        <v/>
      </c>
      <c r="J97" s="72" t="str">
        <f>IF(NISBAHPBA="","",PB!KB97)</f>
        <v/>
      </c>
      <c r="K97" s="25" t="str">
        <f t="shared" si="15"/>
        <v/>
      </c>
      <c r="L97" s="151" t="str">
        <f t="shared" si="16"/>
        <v/>
      </c>
      <c r="M97" s="154"/>
      <c r="N97" s="155"/>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0" t="str">
        <f>IF(PB!F98="","",PB!F98)</f>
        <v/>
      </c>
      <c r="I98" s="72" t="str">
        <f>IF(NISBAHPBT="","",PB!KA98)</f>
        <v/>
      </c>
      <c r="J98" s="72" t="str">
        <f>IF(NISBAHPBA="","",PB!KB98)</f>
        <v/>
      </c>
      <c r="K98" s="25" t="str">
        <f t="shared" si="15"/>
        <v/>
      </c>
      <c r="L98" s="151" t="str">
        <f t="shared" si="16"/>
        <v/>
      </c>
      <c r="M98" s="154"/>
      <c r="N98" s="155"/>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0" t="str">
        <f>IF(PB!F99="","",PB!F99)</f>
        <v/>
      </c>
      <c r="I99" s="72" t="str">
        <f>IF(NISBAHPBT="","",PB!KA99)</f>
        <v/>
      </c>
      <c r="J99" s="72" t="str">
        <f>IF(NISBAHPBA="","",PB!KB99)</f>
        <v/>
      </c>
      <c r="K99" s="25" t="str">
        <f t="shared" si="15"/>
        <v/>
      </c>
      <c r="L99" s="151" t="str">
        <f t="shared" si="16"/>
        <v/>
      </c>
      <c r="M99" s="154"/>
      <c r="N99" s="155"/>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0" t="str">
        <f>IF(PB!F100="","",PB!F100)</f>
        <v/>
      </c>
      <c r="I100" s="72" t="str">
        <f>IF(NISBAHPBT="","",PB!KA100)</f>
        <v/>
      </c>
      <c r="J100" s="72" t="str">
        <f>IF(NISBAHPBA="","",PB!KB100)</f>
        <v/>
      </c>
      <c r="K100" s="25" t="str">
        <f t="shared" si="15"/>
        <v/>
      </c>
      <c r="L100" s="151" t="str">
        <f t="shared" si="16"/>
        <v/>
      </c>
      <c r="M100" s="154"/>
      <c r="N100" s="155"/>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0" t="str">
        <f>IF(PB!F101="","",PB!F101)</f>
        <v/>
      </c>
      <c r="I101" s="72" t="str">
        <f>IF(NISBAHPBT="","",PB!KA101)</f>
        <v/>
      </c>
      <c r="J101" s="72" t="str">
        <f>IF(NISBAHPBA="","",PB!KB101)</f>
        <v/>
      </c>
      <c r="K101" s="25" t="str">
        <f t="shared" si="15"/>
        <v/>
      </c>
      <c r="L101" s="151" t="str">
        <f t="shared" si="16"/>
        <v/>
      </c>
      <c r="M101" s="154"/>
      <c r="N101" s="155"/>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0" t="str">
        <f>IF(PB!F102="","",PB!F102)</f>
        <v/>
      </c>
      <c r="I102" s="72" t="str">
        <f>IF(NISBAHPBT="","",PB!KA102)</f>
        <v/>
      </c>
      <c r="J102" s="72" t="str">
        <f>IF(NISBAHPBA="","",PB!KB102)</f>
        <v/>
      </c>
      <c r="K102" s="25" t="str">
        <f t="shared" si="15"/>
        <v/>
      </c>
      <c r="L102" s="151" t="str">
        <f t="shared" si="16"/>
        <v/>
      </c>
      <c r="M102" s="154"/>
      <c r="N102" s="155"/>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0" t="str">
        <f>IF(PB!F103="","",PB!F103)</f>
        <v/>
      </c>
      <c r="I103" s="72" t="str">
        <f>IF(NISBAHPBT="","",PB!KA103)</f>
        <v/>
      </c>
      <c r="J103" s="72" t="str">
        <f>IF(NISBAHPBA="","",PB!KB103)</f>
        <v/>
      </c>
      <c r="K103" s="25" t="str">
        <f t="shared" si="15"/>
        <v/>
      </c>
      <c r="L103" s="151" t="str">
        <f t="shared" si="16"/>
        <v/>
      </c>
      <c r="M103" s="154"/>
      <c r="N103" s="155"/>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0" t="str">
        <f>IF(PB!F104="","",PB!F104)</f>
        <v/>
      </c>
      <c r="I104" s="72" t="str">
        <f>IF(NISBAHPBT="","",PB!KA104)</f>
        <v/>
      </c>
      <c r="J104" s="72" t="str">
        <f>IF(NISBAHPBA="","",PB!KB104)</f>
        <v/>
      </c>
      <c r="K104" s="25" t="str">
        <f t="shared" si="15"/>
        <v/>
      </c>
      <c r="L104" s="151" t="str">
        <f t="shared" si="16"/>
        <v/>
      </c>
      <c r="M104" s="154"/>
      <c r="N104" s="155"/>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0" t="str">
        <f>IF(PB!F105="","",PB!F105)</f>
        <v/>
      </c>
      <c r="I105" s="72" t="str">
        <f>IF(NISBAHPBT="","",PB!KA105)</f>
        <v/>
      </c>
      <c r="J105" s="72" t="str">
        <f>IF(NISBAHPBA="","",PB!KB105)</f>
        <v/>
      </c>
      <c r="K105" s="25" t="str">
        <f t="shared" si="15"/>
        <v/>
      </c>
      <c r="L105" s="151" t="str">
        <f t="shared" si="16"/>
        <v/>
      </c>
      <c r="M105" s="154"/>
      <c r="N105" s="155"/>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0" t="str">
        <f>IF(PB!F106="","",PB!F106)</f>
        <v/>
      </c>
      <c r="I106" s="72" t="str">
        <f>IF(NISBAHPBT="","",PB!KA106)</f>
        <v/>
      </c>
      <c r="J106" s="72" t="str">
        <f>IF(NISBAHPBA="","",PB!KB106)</f>
        <v/>
      </c>
      <c r="K106" s="25" t="str">
        <f t="shared" si="15"/>
        <v/>
      </c>
      <c r="L106" s="151" t="str">
        <f t="shared" si="16"/>
        <v/>
      </c>
      <c r="M106" s="154"/>
      <c r="N106" s="155"/>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0" t="str">
        <f>IF(PB!F107="","",PB!F107)</f>
        <v/>
      </c>
      <c r="I107" s="72" t="str">
        <f>IF(NISBAHPBT="","",PB!KA107)</f>
        <v/>
      </c>
      <c r="J107" s="72" t="str">
        <f>IF(NISBAHPBA="","",PB!KB107)</f>
        <v/>
      </c>
      <c r="K107" s="25" t="str">
        <f t="shared" si="15"/>
        <v/>
      </c>
      <c r="L107" s="151" t="str">
        <f t="shared" si="16"/>
        <v/>
      </c>
      <c r="M107" s="154"/>
      <c r="N107" s="155"/>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0" t="str">
        <f>IF(PB!F108="","",PB!F108)</f>
        <v/>
      </c>
      <c r="I108" s="72" t="str">
        <f>IF(NISBAHPBT="","",PB!KA108)</f>
        <v/>
      </c>
      <c r="J108" s="72" t="str">
        <f>IF(NISBAHPBA="","",PB!KB108)</f>
        <v/>
      </c>
      <c r="K108" s="25" t="str">
        <f t="shared" si="15"/>
        <v/>
      </c>
      <c r="L108" s="151" t="str">
        <f t="shared" si="16"/>
        <v/>
      </c>
      <c r="M108" s="154"/>
      <c r="N108" s="155"/>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0" t="str">
        <f>IF(PB!F109="","",PB!F109)</f>
        <v/>
      </c>
      <c r="I109" s="72" t="str">
        <f>IF(NISBAHPBT="","",PB!KA109)</f>
        <v/>
      </c>
      <c r="J109" s="72" t="str">
        <f>IF(NISBAHPBA="","",PB!KB109)</f>
        <v/>
      </c>
      <c r="K109" s="25" t="str">
        <f t="shared" si="15"/>
        <v/>
      </c>
      <c r="L109" s="151" t="str">
        <f t="shared" si="16"/>
        <v/>
      </c>
      <c r="M109" s="154"/>
      <c r="N109" s="155"/>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0" t="str">
        <f>IF(PB!F110="","",PB!F110)</f>
        <v/>
      </c>
      <c r="I110" s="72" t="str">
        <f>IF(NISBAHPBT="","",PB!KA110)</f>
        <v/>
      </c>
      <c r="J110" s="72" t="str">
        <f>IF(NISBAHPBA="","",PB!KB110)</f>
        <v/>
      </c>
      <c r="K110" s="25" t="str">
        <f t="shared" si="15"/>
        <v/>
      </c>
      <c r="L110" s="151" t="str">
        <f t="shared" si="16"/>
        <v/>
      </c>
      <c r="M110" s="154"/>
      <c r="N110" s="155"/>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0" t="str">
        <f>IF(PB!F111="","",PB!F111)</f>
        <v/>
      </c>
      <c r="I111" s="72" t="str">
        <f>IF(NISBAHPBT="","",PB!KA111)</f>
        <v/>
      </c>
      <c r="J111" s="72" t="str">
        <f>IF(NISBAHPBA="","",PB!KB111)</f>
        <v/>
      </c>
      <c r="K111" s="25" t="str">
        <f t="shared" si="15"/>
        <v/>
      </c>
      <c r="L111" s="151" t="str">
        <f t="shared" si="16"/>
        <v/>
      </c>
      <c r="M111" s="154"/>
      <c r="N111" s="155"/>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0" t="str">
        <f>IF(PB!F112="","",PB!F112)</f>
        <v/>
      </c>
      <c r="I112" s="72" t="str">
        <f>IF(NISBAHPBT="","",PB!KA112)</f>
        <v/>
      </c>
      <c r="J112" s="72" t="str">
        <f>IF(NISBAHPBA="","",PB!KB112)</f>
        <v/>
      </c>
      <c r="K112" s="25" t="str">
        <f t="shared" si="15"/>
        <v/>
      </c>
      <c r="L112" s="151" t="str">
        <f t="shared" si="16"/>
        <v/>
      </c>
      <c r="M112" s="154"/>
      <c r="N112" s="155"/>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0" t="str">
        <f>IF(PB!F113="","",PB!F113)</f>
        <v/>
      </c>
      <c r="I113" s="72" t="str">
        <f>IF(NISBAHPBT="","",PB!KA113)</f>
        <v/>
      </c>
      <c r="J113" s="72" t="str">
        <f>IF(NISBAHPBA="","",PB!KB113)</f>
        <v/>
      </c>
      <c r="K113" s="25" t="str">
        <f t="shared" si="15"/>
        <v/>
      </c>
      <c r="L113" s="151" t="str">
        <f t="shared" si="16"/>
        <v/>
      </c>
      <c r="M113" s="154"/>
      <c r="N113" s="155"/>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0" t="str">
        <f>IF(PB!F114="","",PB!F114)</f>
        <v/>
      </c>
      <c r="I114" s="72" t="str">
        <f>IF(NISBAHPBT="","",PB!KA114)</f>
        <v/>
      </c>
      <c r="J114" s="72" t="str">
        <f>IF(NISBAHPBA="","",PB!KB114)</f>
        <v/>
      </c>
      <c r="K114" s="25" t="str">
        <f t="shared" si="15"/>
        <v/>
      </c>
      <c r="L114" s="151" t="str">
        <f t="shared" si="16"/>
        <v/>
      </c>
      <c r="M114" s="154"/>
      <c r="N114" s="155"/>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0" t="str">
        <f>IF(PB!F115="","",PB!F115)</f>
        <v/>
      </c>
      <c r="I115" s="72" t="str">
        <f>IF(NISBAHPBT="","",PB!KA115)</f>
        <v/>
      </c>
      <c r="J115" s="72" t="str">
        <f>IF(NISBAHPBA="","",PB!KB115)</f>
        <v/>
      </c>
      <c r="K115" s="25" t="str">
        <f t="shared" si="15"/>
        <v/>
      </c>
      <c r="L115" s="151" t="str">
        <f t="shared" si="16"/>
        <v/>
      </c>
      <c r="M115" s="154"/>
      <c r="N115" s="155"/>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0" t="str">
        <f>IF(PB!F116="","",PB!F116)</f>
        <v/>
      </c>
      <c r="I116" s="72" t="str">
        <f>IF(NISBAHPBT="","",PB!KA116)</f>
        <v/>
      </c>
      <c r="J116" s="72" t="str">
        <f>IF(NISBAHPBA="","",PB!KB116)</f>
        <v/>
      </c>
      <c r="K116" s="25" t="str">
        <f t="shared" si="15"/>
        <v/>
      </c>
      <c r="L116" s="151" t="str">
        <f t="shared" si="16"/>
        <v/>
      </c>
      <c r="M116" s="154"/>
      <c r="N116" s="155"/>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0" t="str">
        <f>IF(PB!F117="","",PB!F117)</f>
        <v/>
      </c>
      <c r="I117" s="72" t="str">
        <f>IF(NISBAHPBT="","",PB!KA117)</f>
        <v/>
      </c>
      <c r="J117" s="72" t="str">
        <f>IF(NISBAHPBA="","",PB!KB117)</f>
        <v/>
      </c>
      <c r="K117" s="25" t="str">
        <f t="shared" si="15"/>
        <v/>
      </c>
      <c r="L117" s="151" t="str">
        <f t="shared" si="16"/>
        <v/>
      </c>
      <c r="M117" s="154"/>
      <c r="N117" s="155"/>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0" t="str">
        <f>IF(PB!F118="","",PB!F118)</f>
        <v/>
      </c>
      <c r="I118" s="72" t="str">
        <f>IF(NISBAHPBT="","",PB!KA118)</f>
        <v/>
      </c>
      <c r="J118" s="72" t="str">
        <f>IF(NISBAHPBA="","",PB!KB118)</f>
        <v/>
      </c>
      <c r="K118" s="25" t="str">
        <f t="shared" si="15"/>
        <v/>
      </c>
      <c r="L118" s="151" t="str">
        <f t="shared" si="16"/>
        <v/>
      </c>
      <c r="M118" s="154"/>
      <c r="N118" s="155"/>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0" t="str">
        <f>IF(PB!F119="","",PB!F119)</f>
        <v/>
      </c>
      <c r="I119" s="72" t="str">
        <f>IF(NISBAHPBT="","",PB!KA119)</f>
        <v/>
      </c>
      <c r="J119" s="72" t="str">
        <f>IF(NISBAHPBA="","",PB!KB119)</f>
        <v/>
      </c>
      <c r="K119" s="25" t="str">
        <f t="shared" si="15"/>
        <v/>
      </c>
      <c r="L119" s="151" t="str">
        <f t="shared" si="16"/>
        <v/>
      </c>
      <c r="M119" s="154"/>
      <c r="N119" s="155"/>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0" t="str">
        <f>IF(PB!F120="","",PB!F120)</f>
        <v/>
      </c>
      <c r="I120" s="72" t="str">
        <f>IF(NISBAHPBT="","",PB!KA120)</f>
        <v/>
      </c>
      <c r="J120" s="72" t="str">
        <f>IF(NISBAHPBA="","",PB!KB120)</f>
        <v/>
      </c>
      <c r="K120" s="25" t="str">
        <f t="shared" si="15"/>
        <v/>
      </c>
      <c r="L120" s="151" t="str">
        <f t="shared" si="16"/>
        <v/>
      </c>
      <c r="M120" s="154"/>
      <c r="N120" s="155"/>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0" t="str">
        <f>IF(PB!F121="","",PB!F121)</f>
        <v/>
      </c>
      <c r="I121" s="72" t="str">
        <f>IF(NISBAHPBT="","",PB!KA121)</f>
        <v/>
      </c>
      <c r="J121" s="72" t="str">
        <f>IF(NISBAHPBA="","",PB!KB121)</f>
        <v/>
      </c>
      <c r="K121" s="25" t="str">
        <f t="shared" si="15"/>
        <v/>
      </c>
      <c r="L121" s="151" t="str">
        <f t="shared" si="16"/>
        <v/>
      </c>
      <c r="M121" s="154"/>
      <c r="N121" s="155"/>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0" t="str">
        <f>IF(PB!F122="","",PB!F122)</f>
        <v/>
      </c>
      <c r="I122" s="72" t="str">
        <f>IF(NISBAHPBT="","",PB!KA122)</f>
        <v/>
      </c>
      <c r="J122" s="72" t="str">
        <f>IF(NISBAHPBA="","",PB!KB122)</f>
        <v/>
      </c>
      <c r="K122" s="25" t="str">
        <f t="shared" si="15"/>
        <v/>
      </c>
      <c r="L122" s="151" t="str">
        <f t="shared" si="16"/>
        <v/>
      </c>
      <c r="M122" s="154"/>
      <c r="N122" s="155"/>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0" t="str">
        <f>IF(PB!F123="","",PB!F123)</f>
        <v/>
      </c>
      <c r="I123" s="72" t="str">
        <f>IF(NISBAHPBT="","",PB!KA123)</f>
        <v/>
      </c>
      <c r="J123" s="72" t="str">
        <f>IF(NISBAHPBA="","",PB!KB123)</f>
        <v/>
      </c>
      <c r="K123" s="25" t="str">
        <f t="shared" si="15"/>
        <v/>
      </c>
      <c r="L123" s="151" t="str">
        <f t="shared" si="16"/>
        <v/>
      </c>
      <c r="M123" s="154"/>
      <c r="N123" s="155"/>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0" t="str">
        <f>IF(PB!F124="","",PB!F124)</f>
        <v/>
      </c>
      <c r="I124" s="72" t="str">
        <f>IF(NISBAHPBT="","",PB!KA124)</f>
        <v/>
      </c>
      <c r="J124" s="72" t="str">
        <f>IF(NISBAHPBA="","",PB!KB124)</f>
        <v/>
      </c>
      <c r="K124" s="25" t="str">
        <f t="shared" si="15"/>
        <v/>
      </c>
      <c r="L124" s="151" t="str">
        <f t="shared" si="16"/>
        <v/>
      </c>
      <c r="M124" s="154"/>
      <c r="N124" s="155"/>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0" t="str">
        <f>IF(PB!F125="","",PB!F125)</f>
        <v/>
      </c>
      <c r="I125" s="72" t="str">
        <f>IF(NISBAHPBT="","",PB!KA125)</f>
        <v/>
      </c>
      <c r="J125" s="72" t="str">
        <f>IF(NISBAHPBA="","",PB!KB125)</f>
        <v/>
      </c>
      <c r="K125" s="25" t="str">
        <f t="shared" si="15"/>
        <v/>
      </c>
      <c r="L125" s="151" t="str">
        <f t="shared" si="16"/>
        <v/>
      </c>
      <c r="M125" s="154"/>
      <c r="N125" s="155"/>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0" t="str">
        <f>IF(PB!F126="","",PB!F126)</f>
        <v/>
      </c>
      <c r="I126" s="72" t="str">
        <f>IF(NISBAHPBT="","",PB!KA126)</f>
        <v/>
      </c>
      <c r="J126" s="72" t="str">
        <f>IF(NISBAHPBA="","",PB!KB126)</f>
        <v/>
      </c>
      <c r="K126" s="25" t="str">
        <f t="shared" si="15"/>
        <v/>
      </c>
      <c r="L126" s="151" t="str">
        <f t="shared" si="16"/>
        <v/>
      </c>
      <c r="M126" s="154"/>
      <c r="N126" s="155"/>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0" t="str">
        <f>IF(PB!F127="","",PB!F127)</f>
        <v/>
      </c>
      <c r="I127" s="72" t="str">
        <f>IF(NISBAHPBT="","",PB!KA127)</f>
        <v/>
      </c>
      <c r="J127" s="72" t="str">
        <f>IF(NISBAHPBA="","",PB!KB127)</f>
        <v/>
      </c>
      <c r="K127" s="25" t="str">
        <f t="shared" si="15"/>
        <v/>
      </c>
      <c r="L127" s="151" t="str">
        <f t="shared" si="16"/>
        <v/>
      </c>
      <c r="M127" s="154"/>
      <c r="N127" s="155"/>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0" t="str">
        <f>IF(PB!F128="","",PB!F128)</f>
        <v/>
      </c>
      <c r="I128" s="72" t="str">
        <f>IF(NISBAHPBT="","",PB!KA128)</f>
        <v/>
      </c>
      <c r="J128" s="72" t="str">
        <f>IF(NISBAHPBA="","",PB!KB128)</f>
        <v/>
      </c>
      <c r="K128" s="25" t="str">
        <f t="shared" si="15"/>
        <v/>
      </c>
      <c r="L128" s="151" t="str">
        <f t="shared" si="16"/>
        <v/>
      </c>
      <c r="M128" s="154"/>
      <c r="N128" s="155"/>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0" t="str">
        <f>IF(PB!F129="","",PB!F129)</f>
        <v/>
      </c>
      <c r="I129" s="72" t="str">
        <f>IF(NISBAHPBT="","",PB!KA129)</f>
        <v/>
      </c>
      <c r="J129" s="72" t="str">
        <f>IF(NISBAHPBA="","",PB!KB129)</f>
        <v/>
      </c>
      <c r="K129" s="25" t="str">
        <f t="shared" si="15"/>
        <v/>
      </c>
      <c r="L129" s="151" t="str">
        <f t="shared" si="16"/>
        <v/>
      </c>
      <c r="M129" s="154"/>
      <c r="N129" s="155"/>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0" t="str">
        <f>IF(PB!F130="","",PB!F130)</f>
        <v/>
      </c>
      <c r="I130" s="72" t="str">
        <f>IF(NISBAHPBT="","",PB!KA130)</f>
        <v/>
      </c>
      <c r="J130" s="72" t="str">
        <f>IF(NISBAHPBA="","",PB!KB130)</f>
        <v/>
      </c>
      <c r="K130" s="25" t="str">
        <f t="shared" si="15"/>
        <v/>
      </c>
      <c r="L130" s="151" t="str">
        <f t="shared" si="16"/>
        <v/>
      </c>
      <c r="M130" s="154"/>
      <c r="N130" s="155"/>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0" t="str">
        <f>IF(PB!F131="","",PB!F131)</f>
        <v/>
      </c>
      <c r="I131" s="72" t="str">
        <f>IF(NISBAHPBT="","",PB!KA131)</f>
        <v/>
      </c>
      <c r="J131" s="72" t="str">
        <f>IF(NISBAHPBA="","",PB!KB131)</f>
        <v/>
      </c>
      <c r="K131" s="25" t="str">
        <f t="shared" si="15"/>
        <v/>
      </c>
      <c r="L131" s="151" t="str">
        <f t="shared" si="16"/>
        <v/>
      </c>
      <c r="M131" s="154"/>
      <c r="N131" s="155"/>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0" t="str">
        <f>IF(PB!F132="","",PB!F132)</f>
        <v/>
      </c>
      <c r="I132" s="72" t="str">
        <f>IF(NISBAHPBT="","",PB!KA132)</f>
        <v/>
      </c>
      <c r="J132" s="72" t="str">
        <f>IF(NISBAHPBA="","",PB!KB132)</f>
        <v/>
      </c>
      <c r="K132" s="25" t="str">
        <f t="shared" si="15"/>
        <v/>
      </c>
      <c r="L132" s="151" t="str">
        <f t="shared" si="16"/>
        <v/>
      </c>
      <c r="M132" s="154"/>
      <c r="N132" s="155"/>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0" t="str">
        <f>IF(PB!F133="","",PB!F133)</f>
        <v/>
      </c>
      <c r="I133" s="72" t="str">
        <f>IF(NISBAHPBT="","",PB!KA133)</f>
        <v/>
      </c>
      <c r="J133" s="72" t="str">
        <f>IF(NISBAHPBA="","",PB!KB133)</f>
        <v/>
      </c>
      <c r="K133" s="25" t="str">
        <f t="shared" si="15"/>
        <v/>
      </c>
      <c r="L133" s="151" t="str">
        <f t="shared" si="16"/>
        <v/>
      </c>
      <c r="M133" s="154"/>
      <c r="N133" s="155"/>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0" t="str">
        <f>IF(PB!F134="","",PB!F134)</f>
        <v/>
      </c>
      <c r="I134" s="72" t="str">
        <f>IF(NISBAHPBT="","",PB!KA134)</f>
        <v/>
      </c>
      <c r="J134" s="72" t="str">
        <f>IF(NISBAHPBA="","",PB!KB134)</f>
        <v/>
      </c>
      <c r="K134" s="25" t="str">
        <f t="shared" si="15"/>
        <v/>
      </c>
      <c r="L134" s="151" t="str">
        <f t="shared" si="16"/>
        <v/>
      </c>
      <c r="M134" s="154"/>
      <c r="N134" s="155"/>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0" t="str">
        <f>IF(PB!F135="","",PB!F135)</f>
        <v/>
      </c>
      <c r="I135" s="72" t="str">
        <f>IF(NISBAHPBT="","",PB!KA135)</f>
        <v/>
      </c>
      <c r="J135" s="72" t="str">
        <f>IF(NISBAHPBA="","",PB!KB135)</f>
        <v/>
      </c>
      <c r="K135" s="25" t="str">
        <f t="shared" si="15"/>
        <v/>
      </c>
      <c r="L135" s="151" t="str">
        <f t="shared" si="16"/>
        <v/>
      </c>
      <c r="M135" s="154"/>
      <c r="N135" s="155"/>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0" t="str">
        <f>IF(PB!F136="","",PB!F136)</f>
        <v/>
      </c>
      <c r="I136" s="72" t="str">
        <f>IF(NISBAHPBT="","",PB!KA136)</f>
        <v/>
      </c>
      <c r="J136" s="72" t="str">
        <f>IF(NISBAHPBA="","",PB!KB136)</f>
        <v/>
      </c>
      <c r="K136" s="25" t="str">
        <f t="shared" si="15"/>
        <v/>
      </c>
      <c r="L136" s="151" t="str">
        <f t="shared" si="16"/>
        <v/>
      </c>
      <c r="M136" s="154"/>
      <c r="N136" s="155"/>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0" t="str">
        <f>IF(PB!F137="","",PB!F137)</f>
        <v/>
      </c>
      <c r="I137" s="72" t="str">
        <f>IF(NISBAHPBT="","",PB!KA137)</f>
        <v/>
      </c>
      <c r="J137" s="72" t="str">
        <f>IF(NISBAHPBA="","",PB!KB137)</f>
        <v/>
      </c>
      <c r="K137" s="25" t="str">
        <f t="shared" ref="K137:K200" si="24">IF(I137="","",I137*100/NISBAHPBT)</f>
        <v/>
      </c>
      <c r="L137" s="151" t="str">
        <f t="shared" ref="L137:L200" si="25">IF(J137="","",J137*100/NISBAHPBA)</f>
        <v/>
      </c>
      <c r="M137" s="154"/>
      <c r="N137" s="155"/>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0" t="str">
        <f>IF(PB!F138="","",PB!F138)</f>
        <v/>
      </c>
      <c r="I138" s="72" t="str">
        <f>IF(NISBAHPBT="","",PB!KA138)</f>
        <v/>
      </c>
      <c r="J138" s="72" t="str">
        <f>IF(NISBAHPBA="","",PB!KB138)</f>
        <v/>
      </c>
      <c r="K138" s="25" t="str">
        <f t="shared" si="24"/>
        <v/>
      </c>
      <c r="L138" s="151" t="str">
        <f t="shared" si="25"/>
        <v/>
      </c>
      <c r="M138" s="154"/>
      <c r="N138" s="155"/>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0" t="str">
        <f>IF(PB!F139="","",PB!F139)</f>
        <v/>
      </c>
      <c r="I139" s="72" t="str">
        <f>IF(NISBAHPBT="","",PB!KA139)</f>
        <v/>
      </c>
      <c r="J139" s="72" t="str">
        <f>IF(NISBAHPBA="","",PB!KB139)</f>
        <v/>
      </c>
      <c r="K139" s="25" t="str">
        <f t="shared" si="24"/>
        <v/>
      </c>
      <c r="L139" s="151" t="str">
        <f t="shared" si="25"/>
        <v/>
      </c>
      <c r="M139" s="154"/>
      <c r="N139" s="155"/>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0" t="str">
        <f>IF(PB!F140="","",PB!F140)</f>
        <v/>
      </c>
      <c r="I140" s="72" t="str">
        <f>IF(NISBAHPBT="","",PB!KA140)</f>
        <v/>
      </c>
      <c r="J140" s="72" t="str">
        <f>IF(NISBAHPBA="","",PB!KB140)</f>
        <v/>
      </c>
      <c r="K140" s="25" t="str">
        <f t="shared" si="24"/>
        <v/>
      </c>
      <c r="L140" s="151" t="str">
        <f t="shared" si="25"/>
        <v/>
      </c>
      <c r="M140" s="154"/>
      <c r="N140" s="155"/>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0" t="str">
        <f>IF(PB!F141="","",PB!F141)</f>
        <v/>
      </c>
      <c r="I141" s="72" t="str">
        <f>IF(NISBAHPBT="","",PB!KA141)</f>
        <v/>
      </c>
      <c r="J141" s="72" t="str">
        <f>IF(NISBAHPBA="","",PB!KB141)</f>
        <v/>
      </c>
      <c r="K141" s="25" t="str">
        <f t="shared" si="24"/>
        <v/>
      </c>
      <c r="L141" s="151" t="str">
        <f t="shared" si="25"/>
        <v/>
      </c>
      <c r="M141" s="154"/>
      <c r="N141" s="155"/>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0" t="str">
        <f>IF(PB!F142="","",PB!F142)</f>
        <v/>
      </c>
      <c r="I142" s="72" t="str">
        <f>IF(NISBAHPBT="","",PB!KA142)</f>
        <v/>
      </c>
      <c r="J142" s="72" t="str">
        <f>IF(NISBAHPBA="","",PB!KB142)</f>
        <v/>
      </c>
      <c r="K142" s="25" t="str">
        <f t="shared" si="24"/>
        <v/>
      </c>
      <c r="L142" s="151" t="str">
        <f t="shared" si="25"/>
        <v/>
      </c>
      <c r="M142" s="154"/>
      <c r="N142" s="155"/>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0" t="str">
        <f>IF(PB!F143="","",PB!F143)</f>
        <v/>
      </c>
      <c r="I143" s="72" t="str">
        <f>IF(NISBAHPBT="","",PB!KA143)</f>
        <v/>
      </c>
      <c r="J143" s="72" t="str">
        <f>IF(NISBAHPBA="","",PB!KB143)</f>
        <v/>
      </c>
      <c r="K143" s="25" t="str">
        <f t="shared" si="24"/>
        <v/>
      </c>
      <c r="L143" s="151" t="str">
        <f t="shared" si="25"/>
        <v/>
      </c>
      <c r="M143" s="154"/>
      <c r="N143" s="155"/>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0" t="str">
        <f>IF(PB!F144="","",PB!F144)</f>
        <v/>
      </c>
      <c r="I144" s="72" t="str">
        <f>IF(NISBAHPBT="","",PB!KA144)</f>
        <v/>
      </c>
      <c r="J144" s="72" t="str">
        <f>IF(NISBAHPBA="","",PB!KB144)</f>
        <v/>
      </c>
      <c r="K144" s="25" t="str">
        <f t="shared" si="24"/>
        <v/>
      </c>
      <c r="L144" s="151" t="str">
        <f t="shared" si="25"/>
        <v/>
      </c>
      <c r="M144" s="154"/>
      <c r="N144" s="155"/>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0" t="str">
        <f>IF(PB!F145="","",PB!F145)</f>
        <v/>
      </c>
      <c r="I145" s="72" t="str">
        <f>IF(NISBAHPBT="","",PB!KA145)</f>
        <v/>
      </c>
      <c r="J145" s="72" t="str">
        <f>IF(NISBAHPBA="","",PB!KB145)</f>
        <v/>
      </c>
      <c r="K145" s="25" t="str">
        <f t="shared" si="24"/>
        <v/>
      </c>
      <c r="L145" s="151" t="str">
        <f t="shared" si="25"/>
        <v/>
      </c>
      <c r="M145" s="154"/>
      <c r="N145" s="155"/>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0" t="str">
        <f>IF(PB!F146="","",PB!F146)</f>
        <v/>
      </c>
      <c r="I146" s="72" t="str">
        <f>IF(NISBAHPBT="","",PB!KA146)</f>
        <v/>
      </c>
      <c r="J146" s="72" t="str">
        <f>IF(NISBAHPBA="","",PB!KB146)</f>
        <v/>
      </c>
      <c r="K146" s="25" t="str">
        <f t="shared" si="24"/>
        <v/>
      </c>
      <c r="L146" s="151" t="str">
        <f t="shared" si="25"/>
        <v/>
      </c>
      <c r="M146" s="154"/>
      <c r="N146" s="155"/>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0" t="str">
        <f>IF(PB!F147="","",PB!F147)</f>
        <v/>
      </c>
      <c r="I147" s="72" t="str">
        <f>IF(NISBAHPBT="","",PB!KA147)</f>
        <v/>
      </c>
      <c r="J147" s="72" t="str">
        <f>IF(NISBAHPBA="","",PB!KB147)</f>
        <v/>
      </c>
      <c r="K147" s="25" t="str">
        <f t="shared" si="24"/>
        <v/>
      </c>
      <c r="L147" s="151" t="str">
        <f t="shared" si="25"/>
        <v/>
      </c>
      <c r="M147" s="154"/>
      <c r="N147" s="155"/>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0" t="str">
        <f>IF(PB!F148="","",PB!F148)</f>
        <v/>
      </c>
      <c r="I148" s="72" t="str">
        <f>IF(NISBAHPBT="","",PB!KA148)</f>
        <v/>
      </c>
      <c r="J148" s="72" t="str">
        <f>IF(NISBAHPBA="","",PB!KB148)</f>
        <v/>
      </c>
      <c r="K148" s="25" t="str">
        <f t="shared" si="24"/>
        <v/>
      </c>
      <c r="L148" s="151" t="str">
        <f t="shared" si="25"/>
        <v/>
      </c>
      <c r="M148" s="154"/>
      <c r="N148" s="155"/>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0" t="str">
        <f>IF(PB!F149="","",PB!F149)</f>
        <v/>
      </c>
      <c r="I149" s="72" t="str">
        <f>IF(NISBAHPBT="","",PB!KA149)</f>
        <v/>
      </c>
      <c r="J149" s="72" t="str">
        <f>IF(NISBAHPBA="","",PB!KB149)</f>
        <v/>
      </c>
      <c r="K149" s="25" t="str">
        <f t="shared" si="24"/>
        <v/>
      </c>
      <c r="L149" s="151" t="str">
        <f t="shared" si="25"/>
        <v/>
      </c>
      <c r="M149" s="154"/>
      <c r="N149" s="155"/>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0" t="str">
        <f>IF(PB!F150="","",PB!F150)</f>
        <v/>
      </c>
      <c r="I150" s="72" t="str">
        <f>IF(NISBAHPBT="","",PB!KA150)</f>
        <v/>
      </c>
      <c r="J150" s="72" t="str">
        <f>IF(NISBAHPBA="","",PB!KB150)</f>
        <v/>
      </c>
      <c r="K150" s="25" t="str">
        <f t="shared" si="24"/>
        <v/>
      </c>
      <c r="L150" s="151" t="str">
        <f t="shared" si="25"/>
        <v/>
      </c>
      <c r="M150" s="154"/>
      <c r="N150" s="155"/>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0" t="str">
        <f>IF(PB!F151="","",PB!F151)</f>
        <v/>
      </c>
      <c r="I151" s="72" t="str">
        <f>IF(NISBAHPBT="","",PB!KA151)</f>
        <v/>
      </c>
      <c r="J151" s="72" t="str">
        <f>IF(NISBAHPBA="","",PB!KB151)</f>
        <v/>
      </c>
      <c r="K151" s="25" t="str">
        <f t="shared" si="24"/>
        <v/>
      </c>
      <c r="L151" s="151" t="str">
        <f t="shared" si="25"/>
        <v/>
      </c>
      <c r="M151" s="154"/>
      <c r="N151" s="155"/>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0" t="str">
        <f>IF(PB!F152="","",PB!F152)</f>
        <v/>
      </c>
      <c r="I152" s="72" t="str">
        <f>IF(NISBAHPBT="","",PB!KA152)</f>
        <v/>
      </c>
      <c r="J152" s="72" t="str">
        <f>IF(NISBAHPBA="","",PB!KB152)</f>
        <v/>
      </c>
      <c r="K152" s="25" t="str">
        <f t="shared" si="24"/>
        <v/>
      </c>
      <c r="L152" s="151" t="str">
        <f t="shared" si="25"/>
        <v/>
      </c>
      <c r="M152" s="154"/>
      <c r="N152" s="155"/>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0" t="str">
        <f>IF(PB!F153="","",PB!F153)</f>
        <v/>
      </c>
      <c r="I153" s="72" t="str">
        <f>IF(NISBAHPBT="","",PB!KA153)</f>
        <v/>
      </c>
      <c r="J153" s="72" t="str">
        <f>IF(NISBAHPBA="","",PB!KB153)</f>
        <v/>
      </c>
      <c r="K153" s="25" t="str">
        <f t="shared" si="24"/>
        <v/>
      </c>
      <c r="L153" s="151" t="str">
        <f t="shared" si="25"/>
        <v/>
      </c>
      <c r="M153" s="154"/>
      <c r="N153" s="155"/>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0" t="str">
        <f>IF(PB!F154="","",PB!F154)</f>
        <v/>
      </c>
      <c r="I154" s="72" t="str">
        <f>IF(NISBAHPBT="","",PB!KA154)</f>
        <v/>
      </c>
      <c r="J154" s="72" t="str">
        <f>IF(NISBAHPBA="","",PB!KB154)</f>
        <v/>
      </c>
      <c r="K154" s="25" t="str">
        <f t="shared" si="24"/>
        <v/>
      </c>
      <c r="L154" s="151" t="str">
        <f t="shared" si="25"/>
        <v/>
      </c>
      <c r="M154" s="154"/>
      <c r="N154" s="155"/>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0" t="str">
        <f>IF(PB!F155="","",PB!F155)</f>
        <v/>
      </c>
      <c r="I155" s="72" t="str">
        <f>IF(NISBAHPBT="","",PB!KA155)</f>
        <v/>
      </c>
      <c r="J155" s="72" t="str">
        <f>IF(NISBAHPBA="","",PB!KB155)</f>
        <v/>
      </c>
      <c r="K155" s="25" t="str">
        <f t="shared" si="24"/>
        <v/>
      </c>
      <c r="L155" s="151" t="str">
        <f t="shared" si="25"/>
        <v/>
      </c>
      <c r="M155" s="154"/>
      <c r="N155" s="155"/>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0" t="str">
        <f>IF(PB!F156="","",PB!F156)</f>
        <v/>
      </c>
      <c r="I156" s="72" t="str">
        <f>IF(NISBAHPBT="","",PB!KA156)</f>
        <v/>
      </c>
      <c r="J156" s="72" t="str">
        <f>IF(NISBAHPBA="","",PB!KB156)</f>
        <v/>
      </c>
      <c r="K156" s="25" t="str">
        <f t="shared" si="24"/>
        <v/>
      </c>
      <c r="L156" s="151" t="str">
        <f t="shared" si="25"/>
        <v/>
      </c>
      <c r="M156" s="154"/>
      <c r="N156" s="155"/>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0" t="str">
        <f>IF(PB!F157="","",PB!F157)</f>
        <v/>
      </c>
      <c r="I157" s="72" t="str">
        <f>IF(NISBAHPBT="","",PB!KA157)</f>
        <v/>
      </c>
      <c r="J157" s="72" t="str">
        <f>IF(NISBAHPBA="","",PB!KB157)</f>
        <v/>
      </c>
      <c r="K157" s="25" t="str">
        <f t="shared" si="24"/>
        <v/>
      </c>
      <c r="L157" s="151" t="str">
        <f t="shared" si="25"/>
        <v/>
      </c>
      <c r="M157" s="154"/>
      <c r="N157" s="155"/>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0" t="str">
        <f>IF(PB!F158="","",PB!F158)</f>
        <v/>
      </c>
      <c r="I158" s="72" t="str">
        <f>IF(NISBAHPBT="","",PB!KA158)</f>
        <v/>
      </c>
      <c r="J158" s="72" t="str">
        <f>IF(NISBAHPBA="","",PB!KB158)</f>
        <v/>
      </c>
      <c r="K158" s="25" t="str">
        <f t="shared" si="24"/>
        <v/>
      </c>
      <c r="L158" s="151" t="str">
        <f t="shared" si="25"/>
        <v/>
      </c>
      <c r="M158" s="154"/>
      <c r="N158" s="155"/>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0" t="str">
        <f>IF(PB!F159="","",PB!F159)</f>
        <v/>
      </c>
      <c r="I159" s="72" t="str">
        <f>IF(NISBAHPBT="","",PB!KA159)</f>
        <v/>
      </c>
      <c r="J159" s="72" t="str">
        <f>IF(NISBAHPBA="","",PB!KB159)</f>
        <v/>
      </c>
      <c r="K159" s="25" t="str">
        <f t="shared" si="24"/>
        <v/>
      </c>
      <c r="L159" s="151" t="str">
        <f t="shared" si="25"/>
        <v/>
      </c>
      <c r="M159" s="154"/>
      <c r="N159" s="155"/>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0" t="str">
        <f>IF(PB!F160="","",PB!F160)</f>
        <v/>
      </c>
      <c r="I160" s="72" t="str">
        <f>IF(NISBAHPBT="","",PB!KA160)</f>
        <v/>
      </c>
      <c r="J160" s="72" t="str">
        <f>IF(NISBAHPBA="","",PB!KB160)</f>
        <v/>
      </c>
      <c r="K160" s="25" t="str">
        <f t="shared" si="24"/>
        <v/>
      </c>
      <c r="L160" s="151" t="str">
        <f t="shared" si="25"/>
        <v/>
      </c>
      <c r="M160" s="154"/>
      <c r="N160" s="155"/>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0" t="str">
        <f>IF(PB!F161="","",PB!F161)</f>
        <v/>
      </c>
      <c r="I161" s="72" t="str">
        <f>IF(NISBAHPBT="","",PB!KA161)</f>
        <v/>
      </c>
      <c r="J161" s="72" t="str">
        <f>IF(NISBAHPBA="","",PB!KB161)</f>
        <v/>
      </c>
      <c r="K161" s="25" t="str">
        <f t="shared" si="24"/>
        <v/>
      </c>
      <c r="L161" s="151" t="str">
        <f t="shared" si="25"/>
        <v/>
      </c>
      <c r="M161" s="154"/>
      <c r="N161" s="155"/>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0" t="str">
        <f>IF(PB!F162="","",PB!F162)</f>
        <v/>
      </c>
      <c r="I162" s="72" t="str">
        <f>IF(NISBAHPBT="","",PB!KA162)</f>
        <v/>
      </c>
      <c r="J162" s="72" t="str">
        <f>IF(NISBAHPBA="","",PB!KB162)</f>
        <v/>
      </c>
      <c r="K162" s="25" t="str">
        <f t="shared" si="24"/>
        <v/>
      </c>
      <c r="L162" s="151" t="str">
        <f t="shared" si="25"/>
        <v/>
      </c>
      <c r="M162" s="154"/>
      <c r="N162" s="155"/>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0" t="str">
        <f>IF(PB!F163="","",PB!F163)</f>
        <v/>
      </c>
      <c r="I163" s="72" t="str">
        <f>IF(NISBAHPBT="","",PB!KA163)</f>
        <v/>
      </c>
      <c r="J163" s="72" t="str">
        <f>IF(NISBAHPBA="","",PB!KB163)</f>
        <v/>
      </c>
      <c r="K163" s="25" t="str">
        <f t="shared" si="24"/>
        <v/>
      </c>
      <c r="L163" s="151" t="str">
        <f t="shared" si="25"/>
        <v/>
      </c>
      <c r="M163" s="154"/>
      <c r="N163" s="155"/>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0" t="str">
        <f>IF(PB!F164="","",PB!F164)</f>
        <v/>
      </c>
      <c r="I164" s="72" t="str">
        <f>IF(NISBAHPBT="","",PB!KA164)</f>
        <v/>
      </c>
      <c r="J164" s="72" t="str">
        <f>IF(NISBAHPBA="","",PB!KB164)</f>
        <v/>
      </c>
      <c r="K164" s="25" t="str">
        <f t="shared" si="24"/>
        <v/>
      </c>
      <c r="L164" s="151" t="str">
        <f t="shared" si="25"/>
        <v/>
      </c>
      <c r="M164" s="154"/>
      <c r="N164" s="155"/>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0" t="str">
        <f>IF(PB!F165="","",PB!F165)</f>
        <v/>
      </c>
      <c r="I165" s="72" t="str">
        <f>IF(NISBAHPBT="","",PB!KA165)</f>
        <v/>
      </c>
      <c r="J165" s="72" t="str">
        <f>IF(NISBAHPBA="","",PB!KB165)</f>
        <v/>
      </c>
      <c r="K165" s="25" t="str">
        <f t="shared" si="24"/>
        <v/>
      </c>
      <c r="L165" s="151" t="str">
        <f t="shared" si="25"/>
        <v/>
      </c>
      <c r="M165" s="154"/>
      <c r="N165" s="155"/>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0" t="str">
        <f>IF(PB!F166="","",PB!F166)</f>
        <v/>
      </c>
      <c r="I166" s="72" t="str">
        <f>IF(NISBAHPBT="","",PB!KA166)</f>
        <v/>
      </c>
      <c r="J166" s="72" t="str">
        <f>IF(NISBAHPBA="","",PB!KB166)</f>
        <v/>
      </c>
      <c r="K166" s="25" t="str">
        <f t="shared" si="24"/>
        <v/>
      </c>
      <c r="L166" s="151" t="str">
        <f t="shared" si="25"/>
        <v/>
      </c>
      <c r="M166" s="154"/>
      <c r="N166" s="155"/>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0" t="str">
        <f>IF(PB!F167="","",PB!F167)</f>
        <v/>
      </c>
      <c r="I167" s="72" t="str">
        <f>IF(NISBAHPBT="","",PB!KA167)</f>
        <v/>
      </c>
      <c r="J167" s="72" t="str">
        <f>IF(NISBAHPBA="","",PB!KB167)</f>
        <v/>
      </c>
      <c r="K167" s="25" t="str">
        <f t="shared" si="24"/>
        <v/>
      </c>
      <c r="L167" s="151" t="str">
        <f t="shared" si="25"/>
        <v/>
      </c>
      <c r="M167" s="154"/>
      <c r="N167" s="155"/>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0" t="str">
        <f>IF(PB!F168="","",PB!F168)</f>
        <v/>
      </c>
      <c r="I168" s="72" t="str">
        <f>IF(NISBAHPBT="","",PB!KA168)</f>
        <v/>
      </c>
      <c r="J168" s="72" t="str">
        <f>IF(NISBAHPBA="","",PB!KB168)</f>
        <v/>
      </c>
      <c r="K168" s="25" t="str">
        <f t="shared" si="24"/>
        <v/>
      </c>
      <c r="L168" s="151" t="str">
        <f t="shared" si="25"/>
        <v/>
      </c>
      <c r="M168" s="154"/>
      <c r="N168" s="155"/>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0" t="str">
        <f>IF(PB!F169="","",PB!F169)</f>
        <v/>
      </c>
      <c r="I169" s="72" t="str">
        <f>IF(NISBAHPBT="","",PB!KA169)</f>
        <v/>
      </c>
      <c r="J169" s="72" t="str">
        <f>IF(NISBAHPBA="","",PB!KB169)</f>
        <v/>
      </c>
      <c r="K169" s="25" t="str">
        <f t="shared" si="24"/>
        <v/>
      </c>
      <c r="L169" s="151" t="str">
        <f t="shared" si="25"/>
        <v/>
      </c>
      <c r="M169" s="154"/>
      <c r="N169" s="155"/>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0" t="str">
        <f>IF(PB!F170="","",PB!F170)</f>
        <v/>
      </c>
      <c r="I170" s="72" t="str">
        <f>IF(NISBAHPBT="","",PB!KA170)</f>
        <v/>
      </c>
      <c r="J170" s="72" t="str">
        <f>IF(NISBAHPBA="","",PB!KB170)</f>
        <v/>
      </c>
      <c r="K170" s="25" t="str">
        <f t="shared" si="24"/>
        <v/>
      </c>
      <c r="L170" s="151" t="str">
        <f t="shared" si="25"/>
        <v/>
      </c>
      <c r="M170" s="154"/>
      <c r="N170" s="155"/>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0" t="str">
        <f>IF(PB!F171="","",PB!F171)</f>
        <v/>
      </c>
      <c r="I171" s="72" t="str">
        <f>IF(NISBAHPBT="","",PB!KA171)</f>
        <v/>
      </c>
      <c r="J171" s="72" t="str">
        <f>IF(NISBAHPBA="","",PB!KB171)</f>
        <v/>
      </c>
      <c r="K171" s="25" t="str">
        <f t="shared" si="24"/>
        <v/>
      </c>
      <c r="L171" s="151" t="str">
        <f t="shared" si="25"/>
        <v/>
      </c>
      <c r="M171" s="154"/>
      <c r="N171" s="155"/>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0" t="str">
        <f>IF(PB!F172="","",PB!F172)</f>
        <v/>
      </c>
      <c r="I172" s="72" t="str">
        <f>IF(NISBAHPBT="","",PB!KA172)</f>
        <v/>
      </c>
      <c r="J172" s="72" t="str">
        <f>IF(NISBAHPBA="","",PB!KB172)</f>
        <v/>
      </c>
      <c r="K172" s="25" t="str">
        <f t="shared" si="24"/>
        <v/>
      </c>
      <c r="L172" s="151" t="str">
        <f t="shared" si="25"/>
        <v/>
      </c>
      <c r="M172" s="154"/>
      <c r="N172" s="155"/>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0" t="str">
        <f>IF(PB!F173="","",PB!F173)</f>
        <v/>
      </c>
      <c r="I173" s="72" t="str">
        <f>IF(NISBAHPBT="","",PB!KA173)</f>
        <v/>
      </c>
      <c r="J173" s="72" t="str">
        <f>IF(NISBAHPBA="","",PB!KB173)</f>
        <v/>
      </c>
      <c r="K173" s="25" t="str">
        <f t="shared" si="24"/>
        <v/>
      </c>
      <c r="L173" s="151" t="str">
        <f t="shared" si="25"/>
        <v/>
      </c>
      <c r="M173" s="154"/>
      <c r="N173" s="155"/>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0" t="str">
        <f>IF(PB!F174="","",PB!F174)</f>
        <v/>
      </c>
      <c r="I174" s="72" t="str">
        <f>IF(NISBAHPBT="","",PB!KA174)</f>
        <v/>
      </c>
      <c r="J174" s="72" t="str">
        <f>IF(NISBAHPBA="","",PB!KB174)</f>
        <v/>
      </c>
      <c r="K174" s="25" t="str">
        <f t="shared" si="24"/>
        <v/>
      </c>
      <c r="L174" s="151" t="str">
        <f t="shared" si="25"/>
        <v/>
      </c>
      <c r="M174" s="154"/>
      <c r="N174" s="155"/>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0" t="str">
        <f>IF(PB!F175="","",PB!F175)</f>
        <v/>
      </c>
      <c r="I175" s="72" t="str">
        <f>IF(NISBAHPBT="","",PB!KA175)</f>
        <v/>
      </c>
      <c r="J175" s="72" t="str">
        <f>IF(NISBAHPBA="","",PB!KB175)</f>
        <v/>
      </c>
      <c r="K175" s="25" t="str">
        <f t="shared" si="24"/>
        <v/>
      </c>
      <c r="L175" s="151" t="str">
        <f t="shared" si="25"/>
        <v/>
      </c>
      <c r="M175" s="154"/>
      <c r="N175" s="155"/>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0" t="str">
        <f>IF(PB!F176="","",PB!F176)</f>
        <v/>
      </c>
      <c r="I176" s="72" t="str">
        <f>IF(NISBAHPBT="","",PB!KA176)</f>
        <v/>
      </c>
      <c r="J176" s="72" t="str">
        <f>IF(NISBAHPBA="","",PB!KB176)</f>
        <v/>
      </c>
      <c r="K176" s="25" t="str">
        <f t="shared" si="24"/>
        <v/>
      </c>
      <c r="L176" s="151" t="str">
        <f t="shared" si="25"/>
        <v/>
      </c>
      <c r="M176" s="154"/>
      <c r="N176" s="155"/>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0" t="str">
        <f>IF(PB!F177="","",PB!F177)</f>
        <v/>
      </c>
      <c r="I177" s="72" t="str">
        <f>IF(NISBAHPBT="","",PB!KA177)</f>
        <v/>
      </c>
      <c r="J177" s="72" t="str">
        <f>IF(NISBAHPBA="","",PB!KB177)</f>
        <v/>
      </c>
      <c r="K177" s="25" t="str">
        <f t="shared" si="24"/>
        <v/>
      </c>
      <c r="L177" s="151" t="str">
        <f t="shared" si="25"/>
        <v/>
      </c>
      <c r="M177" s="154"/>
      <c r="N177" s="155"/>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0" t="str">
        <f>IF(PB!F178="","",PB!F178)</f>
        <v/>
      </c>
      <c r="I178" s="72" t="str">
        <f>IF(NISBAHPBT="","",PB!KA178)</f>
        <v/>
      </c>
      <c r="J178" s="72" t="str">
        <f>IF(NISBAHPBA="","",PB!KB178)</f>
        <v/>
      </c>
      <c r="K178" s="25" t="str">
        <f t="shared" si="24"/>
        <v/>
      </c>
      <c r="L178" s="151" t="str">
        <f t="shared" si="25"/>
        <v/>
      </c>
      <c r="M178" s="154"/>
      <c r="N178" s="155"/>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0" t="str">
        <f>IF(PB!F179="","",PB!F179)</f>
        <v/>
      </c>
      <c r="I179" s="72" t="str">
        <f>IF(NISBAHPBT="","",PB!KA179)</f>
        <v/>
      </c>
      <c r="J179" s="72" t="str">
        <f>IF(NISBAHPBA="","",PB!KB179)</f>
        <v/>
      </c>
      <c r="K179" s="25" t="str">
        <f t="shared" si="24"/>
        <v/>
      </c>
      <c r="L179" s="151" t="str">
        <f t="shared" si="25"/>
        <v/>
      </c>
      <c r="M179" s="154"/>
      <c r="N179" s="155"/>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0" t="str">
        <f>IF(PB!F180="","",PB!F180)</f>
        <v/>
      </c>
      <c r="I180" s="72" t="str">
        <f>IF(NISBAHPBT="","",PB!KA180)</f>
        <v/>
      </c>
      <c r="J180" s="72" t="str">
        <f>IF(NISBAHPBA="","",PB!KB180)</f>
        <v/>
      </c>
      <c r="K180" s="25" t="str">
        <f t="shared" si="24"/>
        <v/>
      </c>
      <c r="L180" s="151" t="str">
        <f t="shared" si="25"/>
        <v/>
      </c>
      <c r="M180" s="154"/>
      <c r="N180" s="155"/>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0" t="str">
        <f>IF(PB!F181="","",PB!F181)</f>
        <v/>
      </c>
      <c r="I181" s="72" t="str">
        <f>IF(NISBAHPBT="","",PB!KA181)</f>
        <v/>
      </c>
      <c r="J181" s="72" t="str">
        <f>IF(NISBAHPBA="","",PB!KB181)</f>
        <v/>
      </c>
      <c r="K181" s="25" t="str">
        <f t="shared" si="24"/>
        <v/>
      </c>
      <c r="L181" s="151" t="str">
        <f t="shared" si="25"/>
        <v/>
      </c>
      <c r="M181" s="154"/>
      <c r="N181" s="155"/>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0" t="str">
        <f>IF(PB!F182="","",PB!F182)</f>
        <v/>
      </c>
      <c r="I182" s="72" t="str">
        <f>IF(NISBAHPBT="","",PB!KA182)</f>
        <v/>
      </c>
      <c r="J182" s="72" t="str">
        <f>IF(NISBAHPBA="","",PB!KB182)</f>
        <v/>
      </c>
      <c r="K182" s="25" t="str">
        <f t="shared" si="24"/>
        <v/>
      </c>
      <c r="L182" s="151" t="str">
        <f t="shared" si="25"/>
        <v/>
      </c>
      <c r="M182" s="154"/>
      <c r="N182" s="155"/>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0" t="str">
        <f>IF(PB!F183="","",PB!F183)</f>
        <v/>
      </c>
      <c r="I183" s="72" t="str">
        <f>IF(NISBAHPBT="","",PB!KA183)</f>
        <v/>
      </c>
      <c r="J183" s="72" t="str">
        <f>IF(NISBAHPBA="","",PB!KB183)</f>
        <v/>
      </c>
      <c r="K183" s="25" t="str">
        <f t="shared" si="24"/>
        <v/>
      </c>
      <c r="L183" s="151" t="str">
        <f t="shared" si="25"/>
        <v/>
      </c>
      <c r="M183" s="154"/>
      <c r="N183" s="155"/>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0" t="str">
        <f>IF(PB!F184="","",PB!F184)</f>
        <v/>
      </c>
      <c r="I184" s="72" t="str">
        <f>IF(NISBAHPBT="","",PB!KA184)</f>
        <v/>
      </c>
      <c r="J184" s="72" t="str">
        <f>IF(NISBAHPBA="","",PB!KB184)</f>
        <v/>
      </c>
      <c r="K184" s="25" t="str">
        <f t="shared" si="24"/>
        <v/>
      </c>
      <c r="L184" s="151" t="str">
        <f t="shared" si="25"/>
        <v/>
      </c>
      <c r="M184" s="154"/>
      <c r="N184" s="155"/>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0" t="str">
        <f>IF(PB!F185="","",PB!F185)</f>
        <v/>
      </c>
      <c r="I185" s="72" t="str">
        <f>IF(NISBAHPBT="","",PB!KA185)</f>
        <v/>
      </c>
      <c r="J185" s="72" t="str">
        <f>IF(NISBAHPBA="","",PB!KB185)</f>
        <v/>
      </c>
      <c r="K185" s="25" t="str">
        <f t="shared" si="24"/>
        <v/>
      </c>
      <c r="L185" s="151" t="str">
        <f t="shared" si="25"/>
        <v/>
      </c>
      <c r="M185" s="154"/>
      <c r="N185" s="155"/>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0" t="str">
        <f>IF(PB!F186="","",PB!F186)</f>
        <v/>
      </c>
      <c r="I186" s="72" t="str">
        <f>IF(NISBAHPBT="","",PB!KA186)</f>
        <v/>
      </c>
      <c r="J186" s="72" t="str">
        <f>IF(NISBAHPBA="","",PB!KB186)</f>
        <v/>
      </c>
      <c r="K186" s="25" t="str">
        <f t="shared" si="24"/>
        <v/>
      </c>
      <c r="L186" s="151" t="str">
        <f t="shared" si="25"/>
        <v/>
      </c>
      <c r="M186" s="154"/>
      <c r="N186" s="155"/>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0" t="str">
        <f>IF(PB!F187="","",PB!F187)</f>
        <v/>
      </c>
      <c r="I187" s="72" t="str">
        <f>IF(NISBAHPBT="","",PB!KA187)</f>
        <v/>
      </c>
      <c r="J187" s="72" t="str">
        <f>IF(NISBAHPBA="","",PB!KB187)</f>
        <v/>
      </c>
      <c r="K187" s="25" t="str">
        <f t="shared" si="24"/>
        <v/>
      </c>
      <c r="L187" s="151" t="str">
        <f t="shared" si="25"/>
        <v/>
      </c>
      <c r="M187" s="154"/>
      <c r="N187" s="155"/>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0" t="str">
        <f>IF(PB!F188="","",PB!F188)</f>
        <v/>
      </c>
      <c r="I188" s="72" t="str">
        <f>IF(NISBAHPBT="","",PB!KA188)</f>
        <v/>
      </c>
      <c r="J188" s="72" t="str">
        <f>IF(NISBAHPBA="","",PB!KB188)</f>
        <v/>
      </c>
      <c r="K188" s="25" t="str">
        <f t="shared" si="24"/>
        <v/>
      </c>
      <c r="L188" s="151" t="str">
        <f t="shared" si="25"/>
        <v/>
      </c>
      <c r="M188" s="154"/>
      <c r="N188" s="155"/>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0" t="str">
        <f>IF(PB!F189="","",PB!F189)</f>
        <v/>
      </c>
      <c r="I189" s="72" t="str">
        <f>IF(NISBAHPBT="","",PB!KA189)</f>
        <v/>
      </c>
      <c r="J189" s="72" t="str">
        <f>IF(NISBAHPBA="","",PB!KB189)</f>
        <v/>
      </c>
      <c r="K189" s="25" t="str">
        <f t="shared" si="24"/>
        <v/>
      </c>
      <c r="L189" s="151" t="str">
        <f t="shared" si="25"/>
        <v/>
      </c>
      <c r="M189" s="154"/>
      <c r="N189" s="155"/>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0" t="str">
        <f>IF(PB!F190="","",PB!F190)</f>
        <v/>
      </c>
      <c r="I190" s="72" t="str">
        <f>IF(NISBAHPBT="","",PB!KA190)</f>
        <v/>
      </c>
      <c r="J190" s="72" t="str">
        <f>IF(NISBAHPBA="","",PB!KB190)</f>
        <v/>
      </c>
      <c r="K190" s="25" t="str">
        <f t="shared" si="24"/>
        <v/>
      </c>
      <c r="L190" s="151" t="str">
        <f t="shared" si="25"/>
        <v/>
      </c>
      <c r="M190" s="154"/>
      <c r="N190" s="155"/>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0" t="str">
        <f>IF(PB!F191="","",PB!F191)</f>
        <v/>
      </c>
      <c r="I191" s="72" t="str">
        <f>IF(NISBAHPBT="","",PB!KA191)</f>
        <v/>
      </c>
      <c r="J191" s="72" t="str">
        <f>IF(NISBAHPBA="","",PB!KB191)</f>
        <v/>
      </c>
      <c r="K191" s="25" t="str">
        <f t="shared" si="24"/>
        <v/>
      </c>
      <c r="L191" s="151" t="str">
        <f t="shared" si="25"/>
        <v/>
      </c>
      <c r="M191" s="154"/>
      <c r="N191" s="155"/>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0" t="str">
        <f>IF(PB!F192="","",PB!F192)</f>
        <v/>
      </c>
      <c r="I192" s="72" t="str">
        <f>IF(NISBAHPBT="","",PB!KA192)</f>
        <v/>
      </c>
      <c r="J192" s="72" t="str">
        <f>IF(NISBAHPBA="","",PB!KB192)</f>
        <v/>
      </c>
      <c r="K192" s="25" t="str">
        <f t="shared" si="24"/>
        <v/>
      </c>
      <c r="L192" s="151" t="str">
        <f t="shared" si="25"/>
        <v/>
      </c>
      <c r="M192" s="154"/>
      <c r="N192" s="155"/>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0" t="str">
        <f>IF(PB!F193="","",PB!F193)</f>
        <v/>
      </c>
      <c r="I193" s="72" t="str">
        <f>IF(NISBAHPBT="","",PB!KA193)</f>
        <v/>
      </c>
      <c r="J193" s="72" t="str">
        <f>IF(NISBAHPBA="","",PB!KB193)</f>
        <v/>
      </c>
      <c r="K193" s="25" t="str">
        <f t="shared" si="24"/>
        <v/>
      </c>
      <c r="L193" s="151" t="str">
        <f t="shared" si="25"/>
        <v/>
      </c>
      <c r="M193" s="154"/>
      <c r="N193" s="155"/>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0" t="str">
        <f>IF(PB!F194="","",PB!F194)</f>
        <v/>
      </c>
      <c r="I194" s="72" t="str">
        <f>IF(NISBAHPBT="","",PB!KA194)</f>
        <v/>
      </c>
      <c r="J194" s="72" t="str">
        <f>IF(NISBAHPBA="","",PB!KB194)</f>
        <v/>
      </c>
      <c r="K194" s="25" t="str">
        <f t="shared" si="24"/>
        <v/>
      </c>
      <c r="L194" s="151" t="str">
        <f t="shared" si="25"/>
        <v/>
      </c>
      <c r="M194" s="154"/>
      <c r="N194" s="155"/>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0" t="str">
        <f>IF(PB!F195="","",PB!F195)</f>
        <v/>
      </c>
      <c r="I195" s="72" t="str">
        <f>IF(NISBAHPBT="","",PB!KA195)</f>
        <v/>
      </c>
      <c r="J195" s="72" t="str">
        <f>IF(NISBAHPBA="","",PB!KB195)</f>
        <v/>
      </c>
      <c r="K195" s="25" t="str">
        <f t="shared" si="24"/>
        <v/>
      </c>
      <c r="L195" s="151" t="str">
        <f t="shared" si="25"/>
        <v/>
      </c>
      <c r="M195" s="154"/>
      <c r="N195" s="155"/>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0" t="str">
        <f>IF(PB!F196="","",PB!F196)</f>
        <v/>
      </c>
      <c r="I196" s="72" t="str">
        <f>IF(NISBAHPBT="","",PB!KA196)</f>
        <v/>
      </c>
      <c r="J196" s="72" t="str">
        <f>IF(NISBAHPBA="","",PB!KB196)</f>
        <v/>
      </c>
      <c r="K196" s="25" t="str">
        <f t="shared" si="24"/>
        <v/>
      </c>
      <c r="L196" s="151" t="str">
        <f t="shared" si="25"/>
        <v/>
      </c>
      <c r="M196" s="154"/>
      <c r="N196" s="155"/>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0" t="str">
        <f>IF(PB!F197="","",PB!F197)</f>
        <v/>
      </c>
      <c r="I197" s="72" t="str">
        <f>IF(NISBAHPBT="","",PB!KA197)</f>
        <v/>
      </c>
      <c r="J197" s="72" t="str">
        <f>IF(NISBAHPBA="","",PB!KB197)</f>
        <v/>
      </c>
      <c r="K197" s="25" t="str">
        <f t="shared" si="24"/>
        <v/>
      </c>
      <c r="L197" s="151" t="str">
        <f t="shared" si="25"/>
        <v/>
      </c>
      <c r="M197" s="154"/>
      <c r="N197" s="155"/>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0" t="str">
        <f>IF(PB!F198="","",PB!F198)</f>
        <v/>
      </c>
      <c r="I198" s="72" t="str">
        <f>IF(NISBAHPBT="","",PB!KA198)</f>
        <v/>
      </c>
      <c r="J198" s="72" t="str">
        <f>IF(NISBAHPBA="","",PB!KB198)</f>
        <v/>
      </c>
      <c r="K198" s="25" t="str">
        <f t="shared" si="24"/>
        <v/>
      </c>
      <c r="L198" s="151" t="str">
        <f t="shared" si="25"/>
        <v/>
      </c>
      <c r="M198" s="154"/>
      <c r="N198" s="155"/>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0" t="str">
        <f>IF(PB!F199="","",PB!F199)</f>
        <v/>
      </c>
      <c r="I199" s="72" t="str">
        <f>IF(NISBAHPBT="","",PB!KA199)</f>
        <v/>
      </c>
      <c r="J199" s="72" t="str">
        <f>IF(NISBAHPBA="","",PB!KB199)</f>
        <v/>
      </c>
      <c r="K199" s="25" t="str">
        <f t="shared" si="24"/>
        <v/>
      </c>
      <c r="L199" s="151" t="str">
        <f t="shared" si="25"/>
        <v/>
      </c>
      <c r="M199" s="154"/>
      <c r="N199" s="155"/>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0" t="str">
        <f>IF(PB!F200="","",PB!F200)</f>
        <v/>
      </c>
      <c r="I200" s="72" t="str">
        <f>IF(NISBAHPBT="","",PB!KA200)</f>
        <v/>
      </c>
      <c r="J200" s="72" t="str">
        <f>IF(NISBAHPBA="","",PB!KB200)</f>
        <v/>
      </c>
      <c r="K200" s="25" t="str">
        <f t="shared" si="24"/>
        <v/>
      </c>
      <c r="L200" s="151" t="str">
        <f t="shared" si="25"/>
        <v/>
      </c>
      <c r="M200" s="154"/>
      <c r="N200" s="155"/>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0" t="str">
        <f>IF(PB!F201="","",PB!F201)</f>
        <v/>
      </c>
      <c r="I201" s="72" t="str">
        <f>IF(NISBAHPBT="","",PB!KA201)</f>
        <v/>
      </c>
      <c r="J201" s="72" t="str">
        <f>IF(NISBAHPBA="","",PB!KB201)</f>
        <v/>
      </c>
      <c r="K201" s="25" t="str">
        <f t="shared" ref="K201:K264" si="33">IF(I201="","",I201*100/NISBAHPBT)</f>
        <v/>
      </c>
      <c r="L201" s="151" t="str">
        <f t="shared" ref="L201:L264" si="34">IF(J201="","",J201*100/NISBAHPBA)</f>
        <v/>
      </c>
      <c r="M201" s="154"/>
      <c r="N201" s="155"/>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0" t="str">
        <f>IF(PB!F202="","",PB!F202)</f>
        <v/>
      </c>
      <c r="I202" s="72" t="str">
        <f>IF(NISBAHPBT="","",PB!KA202)</f>
        <v/>
      </c>
      <c r="J202" s="72" t="str">
        <f>IF(NISBAHPBA="","",PB!KB202)</f>
        <v/>
      </c>
      <c r="K202" s="25" t="str">
        <f t="shared" si="33"/>
        <v/>
      </c>
      <c r="L202" s="151" t="str">
        <f t="shared" si="34"/>
        <v/>
      </c>
      <c r="M202" s="154"/>
      <c r="N202" s="155"/>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0" t="str">
        <f>IF(PB!F203="","",PB!F203)</f>
        <v/>
      </c>
      <c r="I203" s="72" t="str">
        <f>IF(NISBAHPBT="","",PB!KA203)</f>
        <v/>
      </c>
      <c r="J203" s="72" t="str">
        <f>IF(NISBAHPBA="","",PB!KB203)</f>
        <v/>
      </c>
      <c r="K203" s="25" t="str">
        <f t="shared" si="33"/>
        <v/>
      </c>
      <c r="L203" s="151" t="str">
        <f t="shared" si="34"/>
        <v/>
      </c>
      <c r="M203" s="154"/>
      <c r="N203" s="155"/>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0" t="str">
        <f>IF(PB!F204="","",PB!F204)</f>
        <v/>
      </c>
      <c r="I204" s="72" t="str">
        <f>IF(NISBAHPBT="","",PB!KA204)</f>
        <v/>
      </c>
      <c r="J204" s="72" t="str">
        <f>IF(NISBAHPBA="","",PB!KB204)</f>
        <v/>
      </c>
      <c r="K204" s="25" t="str">
        <f t="shared" si="33"/>
        <v/>
      </c>
      <c r="L204" s="151" t="str">
        <f t="shared" si="34"/>
        <v/>
      </c>
      <c r="M204" s="154"/>
      <c r="N204" s="155"/>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0" t="str">
        <f>IF(PB!F205="","",PB!F205)</f>
        <v/>
      </c>
      <c r="I205" s="72" t="str">
        <f>IF(NISBAHPBT="","",PB!KA205)</f>
        <v/>
      </c>
      <c r="J205" s="72" t="str">
        <f>IF(NISBAHPBA="","",PB!KB205)</f>
        <v/>
      </c>
      <c r="K205" s="25" t="str">
        <f t="shared" si="33"/>
        <v/>
      </c>
      <c r="L205" s="151" t="str">
        <f t="shared" si="34"/>
        <v/>
      </c>
      <c r="M205" s="154"/>
      <c r="N205" s="155"/>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0" t="str">
        <f>IF(PB!F206="","",PB!F206)</f>
        <v/>
      </c>
      <c r="I206" s="72" t="str">
        <f>IF(NISBAHPBT="","",PB!KA206)</f>
        <v/>
      </c>
      <c r="J206" s="72" t="str">
        <f>IF(NISBAHPBA="","",PB!KB206)</f>
        <v/>
      </c>
      <c r="K206" s="25" t="str">
        <f t="shared" si="33"/>
        <v/>
      </c>
      <c r="L206" s="151" t="str">
        <f t="shared" si="34"/>
        <v/>
      </c>
      <c r="M206" s="154"/>
      <c r="N206" s="155"/>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0" t="str">
        <f>IF(PB!F207="","",PB!F207)</f>
        <v/>
      </c>
      <c r="I207" s="72" t="str">
        <f>IF(NISBAHPBT="","",PB!KA207)</f>
        <v/>
      </c>
      <c r="J207" s="72" t="str">
        <f>IF(NISBAHPBA="","",PB!KB207)</f>
        <v/>
      </c>
      <c r="K207" s="25" t="str">
        <f t="shared" si="33"/>
        <v/>
      </c>
      <c r="L207" s="151" t="str">
        <f t="shared" si="34"/>
        <v/>
      </c>
      <c r="M207" s="154"/>
      <c r="N207" s="155"/>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0" t="str">
        <f>IF(PB!F208="","",PB!F208)</f>
        <v/>
      </c>
      <c r="I208" s="72" t="str">
        <f>IF(NISBAHPBT="","",PB!KA208)</f>
        <v/>
      </c>
      <c r="J208" s="72" t="str">
        <f>IF(NISBAHPBA="","",PB!KB208)</f>
        <v/>
      </c>
      <c r="K208" s="25" t="str">
        <f t="shared" si="33"/>
        <v/>
      </c>
      <c r="L208" s="151" t="str">
        <f t="shared" si="34"/>
        <v/>
      </c>
      <c r="M208" s="154"/>
      <c r="N208" s="155"/>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0" t="str">
        <f>IF(PB!F209="","",PB!F209)</f>
        <v/>
      </c>
      <c r="I209" s="72" t="str">
        <f>IF(NISBAHPBT="","",PB!KA209)</f>
        <v/>
      </c>
      <c r="J209" s="72" t="str">
        <f>IF(NISBAHPBA="","",PB!KB209)</f>
        <v/>
      </c>
      <c r="K209" s="25" t="str">
        <f t="shared" si="33"/>
        <v/>
      </c>
      <c r="L209" s="151" t="str">
        <f t="shared" si="34"/>
        <v/>
      </c>
      <c r="M209" s="154"/>
      <c r="N209" s="155"/>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0" t="str">
        <f>IF(PB!F210="","",PB!F210)</f>
        <v/>
      </c>
      <c r="I210" s="72" t="str">
        <f>IF(NISBAHPBT="","",PB!KA210)</f>
        <v/>
      </c>
      <c r="J210" s="72" t="str">
        <f>IF(NISBAHPBA="","",PB!KB210)</f>
        <v/>
      </c>
      <c r="K210" s="25" t="str">
        <f t="shared" si="33"/>
        <v/>
      </c>
      <c r="L210" s="151" t="str">
        <f t="shared" si="34"/>
        <v/>
      </c>
      <c r="M210" s="154"/>
      <c r="N210" s="155"/>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0" t="str">
        <f>IF(PB!F211="","",PB!F211)</f>
        <v/>
      </c>
      <c r="I211" s="72" t="str">
        <f>IF(NISBAHPBT="","",PB!KA211)</f>
        <v/>
      </c>
      <c r="J211" s="72" t="str">
        <f>IF(NISBAHPBA="","",PB!KB211)</f>
        <v/>
      </c>
      <c r="K211" s="25" t="str">
        <f t="shared" si="33"/>
        <v/>
      </c>
      <c r="L211" s="151" t="str">
        <f t="shared" si="34"/>
        <v/>
      </c>
      <c r="M211" s="154"/>
      <c r="N211" s="155"/>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0" t="str">
        <f>IF(PB!F212="","",PB!F212)</f>
        <v/>
      </c>
      <c r="I212" s="72" t="str">
        <f>IF(NISBAHPBT="","",PB!KA212)</f>
        <v/>
      </c>
      <c r="J212" s="72" t="str">
        <f>IF(NISBAHPBA="","",PB!KB212)</f>
        <v/>
      </c>
      <c r="K212" s="25" t="str">
        <f t="shared" si="33"/>
        <v/>
      </c>
      <c r="L212" s="151" t="str">
        <f t="shared" si="34"/>
        <v/>
      </c>
      <c r="M212" s="154"/>
      <c r="N212" s="155"/>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0" t="str">
        <f>IF(PB!F213="","",PB!F213)</f>
        <v/>
      </c>
      <c r="I213" s="72" t="str">
        <f>IF(NISBAHPBT="","",PB!KA213)</f>
        <v/>
      </c>
      <c r="J213" s="72" t="str">
        <f>IF(NISBAHPBA="","",PB!KB213)</f>
        <v/>
      </c>
      <c r="K213" s="25" t="str">
        <f t="shared" si="33"/>
        <v/>
      </c>
      <c r="L213" s="151" t="str">
        <f t="shared" si="34"/>
        <v/>
      </c>
      <c r="M213" s="154"/>
      <c r="N213" s="155"/>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0" t="str">
        <f>IF(PB!F214="","",PB!F214)</f>
        <v/>
      </c>
      <c r="I214" s="72" t="str">
        <f>IF(NISBAHPBT="","",PB!KA214)</f>
        <v/>
      </c>
      <c r="J214" s="72" t="str">
        <f>IF(NISBAHPBA="","",PB!KB214)</f>
        <v/>
      </c>
      <c r="K214" s="25" t="str">
        <f t="shared" si="33"/>
        <v/>
      </c>
      <c r="L214" s="151" t="str">
        <f t="shared" si="34"/>
        <v/>
      </c>
      <c r="M214" s="154"/>
      <c r="N214" s="155"/>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0" t="str">
        <f>IF(PB!F215="","",PB!F215)</f>
        <v/>
      </c>
      <c r="I215" s="72" t="str">
        <f>IF(NISBAHPBT="","",PB!KA215)</f>
        <v/>
      </c>
      <c r="J215" s="72" t="str">
        <f>IF(NISBAHPBA="","",PB!KB215)</f>
        <v/>
      </c>
      <c r="K215" s="25" t="str">
        <f t="shared" si="33"/>
        <v/>
      </c>
      <c r="L215" s="151" t="str">
        <f t="shared" si="34"/>
        <v/>
      </c>
      <c r="M215" s="154"/>
      <c r="N215" s="155"/>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0" t="str">
        <f>IF(PB!F216="","",PB!F216)</f>
        <v/>
      </c>
      <c r="I216" s="72" t="str">
        <f>IF(NISBAHPBT="","",PB!KA216)</f>
        <v/>
      </c>
      <c r="J216" s="72" t="str">
        <f>IF(NISBAHPBA="","",PB!KB216)</f>
        <v/>
      </c>
      <c r="K216" s="25" t="str">
        <f t="shared" si="33"/>
        <v/>
      </c>
      <c r="L216" s="151" t="str">
        <f t="shared" si="34"/>
        <v/>
      </c>
      <c r="M216" s="154"/>
      <c r="N216" s="155"/>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0" t="str">
        <f>IF(PB!F217="","",PB!F217)</f>
        <v/>
      </c>
      <c r="I217" s="72" t="str">
        <f>IF(NISBAHPBT="","",PB!KA217)</f>
        <v/>
      </c>
      <c r="J217" s="72" t="str">
        <f>IF(NISBAHPBA="","",PB!KB217)</f>
        <v/>
      </c>
      <c r="K217" s="25" t="str">
        <f t="shared" si="33"/>
        <v/>
      </c>
      <c r="L217" s="151" t="str">
        <f t="shared" si="34"/>
        <v/>
      </c>
      <c r="M217" s="154"/>
      <c r="N217" s="155"/>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0" t="str">
        <f>IF(PB!F218="","",PB!F218)</f>
        <v/>
      </c>
      <c r="I218" s="72" t="str">
        <f>IF(NISBAHPBT="","",PB!KA218)</f>
        <v/>
      </c>
      <c r="J218" s="72" t="str">
        <f>IF(NISBAHPBA="","",PB!KB218)</f>
        <v/>
      </c>
      <c r="K218" s="25" t="str">
        <f t="shared" si="33"/>
        <v/>
      </c>
      <c r="L218" s="151" t="str">
        <f t="shared" si="34"/>
        <v/>
      </c>
      <c r="M218" s="154"/>
      <c r="N218" s="155"/>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0" t="str">
        <f>IF(PB!F219="","",PB!F219)</f>
        <v/>
      </c>
      <c r="I219" s="72" t="str">
        <f>IF(NISBAHPBT="","",PB!KA219)</f>
        <v/>
      </c>
      <c r="J219" s="72" t="str">
        <f>IF(NISBAHPBA="","",PB!KB219)</f>
        <v/>
      </c>
      <c r="K219" s="25" t="str">
        <f t="shared" si="33"/>
        <v/>
      </c>
      <c r="L219" s="151" t="str">
        <f t="shared" si="34"/>
        <v/>
      </c>
      <c r="M219" s="154"/>
      <c r="N219" s="155"/>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0" t="str">
        <f>IF(PB!F220="","",PB!F220)</f>
        <v/>
      </c>
      <c r="I220" s="72" t="str">
        <f>IF(NISBAHPBT="","",PB!KA220)</f>
        <v/>
      </c>
      <c r="J220" s="72" t="str">
        <f>IF(NISBAHPBA="","",PB!KB220)</f>
        <v/>
      </c>
      <c r="K220" s="25" t="str">
        <f t="shared" si="33"/>
        <v/>
      </c>
      <c r="L220" s="151" t="str">
        <f t="shared" si="34"/>
        <v/>
      </c>
      <c r="M220" s="154"/>
      <c r="N220" s="155"/>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0" t="str">
        <f>IF(PB!F221="","",PB!F221)</f>
        <v/>
      </c>
      <c r="I221" s="72" t="str">
        <f>IF(NISBAHPBT="","",PB!KA221)</f>
        <v/>
      </c>
      <c r="J221" s="72" t="str">
        <f>IF(NISBAHPBA="","",PB!KB221)</f>
        <v/>
      </c>
      <c r="K221" s="25" t="str">
        <f t="shared" si="33"/>
        <v/>
      </c>
      <c r="L221" s="151" t="str">
        <f t="shared" si="34"/>
        <v/>
      </c>
      <c r="M221" s="154"/>
      <c r="N221" s="155"/>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0" t="str">
        <f>IF(PB!F222="","",PB!F222)</f>
        <v/>
      </c>
      <c r="I222" s="72" t="str">
        <f>IF(NISBAHPBT="","",PB!KA222)</f>
        <v/>
      </c>
      <c r="J222" s="72" t="str">
        <f>IF(NISBAHPBA="","",PB!KB222)</f>
        <v/>
      </c>
      <c r="K222" s="25" t="str">
        <f t="shared" si="33"/>
        <v/>
      </c>
      <c r="L222" s="151" t="str">
        <f t="shared" si="34"/>
        <v/>
      </c>
      <c r="M222" s="154"/>
      <c r="N222" s="155"/>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0" t="str">
        <f>IF(PB!F223="","",PB!F223)</f>
        <v/>
      </c>
      <c r="I223" s="72" t="str">
        <f>IF(NISBAHPBT="","",PB!KA223)</f>
        <v/>
      </c>
      <c r="J223" s="72" t="str">
        <f>IF(NISBAHPBA="","",PB!KB223)</f>
        <v/>
      </c>
      <c r="K223" s="25" t="str">
        <f t="shared" si="33"/>
        <v/>
      </c>
      <c r="L223" s="151" t="str">
        <f t="shared" si="34"/>
        <v/>
      </c>
      <c r="M223" s="154"/>
      <c r="N223" s="155"/>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0" t="str">
        <f>IF(PB!F224="","",PB!F224)</f>
        <v/>
      </c>
      <c r="I224" s="72" t="str">
        <f>IF(NISBAHPBT="","",PB!KA224)</f>
        <v/>
      </c>
      <c r="J224" s="72" t="str">
        <f>IF(NISBAHPBA="","",PB!KB224)</f>
        <v/>
      </c>
      <c r="K224" s="25" t="str">
        <f t="shared" si="33"/>
        <v/>
      </c>
      <c r="L224" s="151" t="str">
        <f t="shared" si="34"/>
        <v/>
      </c>
      <c r="M224" s="154"/>
      <c r="N224" s="155"/>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0" t="str">
        <f>IF(PB!F225="","",PB!F225)</f>
        <v/>
      </c>
      <c r="I225" s="72" t="str">
        <f>IF(NISBAHPBT="","",PB!KA225)</f>
        <v/>
      </c>
      <c r="J225" s="72" t="str">
        <f>IF(NISBAHPBA="","",PB!KB225)</f>
        <v/>
      </c>
      <c r="K225" s="25" t="str">
        <f t="shared" si="33"/>
        <v/>
      </c>
      <c r="L225" s="151" t="str">
        <f t="shared" si="34"/>
        <v/>
      </c>
      <c r="M225" s="154"/>
      <c r="N225" s="155"/>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0" t="str">
        <f>IF(PB!F226="","",PB!F226)</f>
        <v/>
      </c>
      <c r="I226" s="72" t="str">
        <f>IF(NISBAHPBT="","",PB!KA226)</f>
        <v/>
      </c>
      <c r="J226" s="72" t="str">
        <f>IF(NISBAHPBA="","",PB!KB226)</f>
        <v/>
      </c>
      <c r="K226" s="25" t="str">
        <f t="shared" si="33"/>
        <v/>
      </c>
      <c r="L226" s="151" t="str">
        <f t="shared" si="34"/>
        <v/>
      </c>
      <c r="M226" s="154"/>
      <c r="N226" s="155"/>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0" t="str">
        <f>IF(PB!F227="","",PB!F227)</f>
        <v/>
      </c>
      <c r="I227" s="72" t="str">
        <f>IF(NISBAHPBT="","",PB!KA227)</f>
        <v/>
      </c>
      <c r="J227" s="72" t="str">
        <f>IF(NISBAHPBA="","",PB!KB227)</f>
        <v/>
      </c>
      <c r="K227" s="25" t="str">
        <f t="shared" si="33"/>
        <v/>
      </c>
      <c r="L227" s="151" t="str">
        <f t="shared" si="34"/>
        <v/>
      </c>
      <c r="M227" s="154"/>
      <c r="N227" s="155"/>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0" t="str">
        <f>IF(PB!F228="","",PB!F228)</f>
        <v/>
      </c>
      <c r="I228" s="72" t="str">
        <f>IF(NISBAHPBT="","",PB!KA228)</f>
        <v/>
      </c>
      <c r="J228" s="72" t="str">
        <f>IF(NISBAHPBA="","",PB!KB228)</f>
        <v/>
      </c>
      <c r="K228" s="25" t="str">
        <f t="shared" si="33"/>
        <v/>
      </c>
      <c r="L228" s="151" t="str">
        <f t="shared" si="34"/>
        <v/>
      </c>
      <c r="M228" s="154"/>
      <c r="N228" s="155"/>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0" t="str">
        <f>IF(PB!F229="","",PB!F229)</f>
        <v/>
      </c>
      <c r="I229" s="72" t="str">
        <f>IF(NISBAHPBT="","",PB!KA229)</f>
        <v/>
      </c>
      <c r="J229" s="72" t="str">
        <f>IF(NISBAHPBA="","",PB!KB229)</f>
        <v/>
      </c>
      <c r="K229" s="25" t="str">
        <f t="shared" si="33"/>
        <v/>
      </c>
      <c r="L229" s="151" t="str">
        <f t="shared" si="34"/>
        <v/>
      </c>
      <c r="M229" s="154"/>
      <c r="N229" s="155"/>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0" t="str">
        <f>IF(PB!F230="","",PB!F230)</f>
        <v/>
      </c>
      <c r="I230" s="72" t="str">
        <f>IF(NISBAHPBT="","",PB!KA230)</f>
        <v/>
      </c>
      <c r="J230" s="72" t="str">
        <f>IF(NISBAHPBA="","",PB!KB230)</f>
        <v/>
      </c>
      <c r="K230" s="25" t="str">
        <f t="shared" si="33"/>
        <v/>
      </c>
      <c r="L230" s="151" t="str">
        <f t="shared" si="34"/>
        <v/>
      </c>
      <c r="M230" s="154"/>
      <c r="N230" s="155"/>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0" t="str">
        <f>IF(PB!F231="","",PB!F231)</f>
        <v/>
      </c>
      <c r="I231" s="72" t="str">
        <f>IF(NISBAHPBT="","",PB!KA231)</f>
        <v/>
      </c>
      <c r="J231" s="72" t="str">
        <f>IF(NISBAHPBA="","",PB!KB231)</f>
        <v/>
      </c>
      <c r="K231" s="25" t="str">
        <f t="shared" si="33"/>
        <v/>
      </c>
      <c r="L231" s="151" t="str">
        <f t="shared" si="34"/>
        <v/>
      </c>
      <c r="M231" s="154"/>
      <c r="N231" s="155"/>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0" t="str">
        <f>IF(PB!F232="","",PB!F232)</f>
        <v/>
      </c>
      <c r="I232" s="72" t="str">
        <f>IF(NISBAHPBT="","",PB!KA232)</f>
        <v/>
      </c>
      <c r="J232" s="72" t="str">
        <f>IF(NISBAHPBA="","",PB!KB232)</f>
        <v/>
      </c>
      <c r="K232" s="25" t="str">
        <f t="shared" si="33"/>
        <v/>
      </c>
      <c r="L232" s="151" t="str">
        <f t="shared" si="34"/>
        <v/>
      </c>
      <c r="M232" s="154"/>
      <c r="N232" s="155"/>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0" t="str">
        <f>IF(PB!F233="","",PB!F233)</f>
        <v/>
      </c>
      <c r="I233" s="72" t="str">
        <f>IF(NISBAHPBT="","",PB!KA233)</f>
        <v/>
      </c>
      <c r="J233" s="72" t="str">
        <f>IF(NISBAHPBA="","",PB!KB233)</f>
        <v/>
      </c>
      <c r="K233" s="25" t="str">
        <f t="shared" si="33"/>
        <v/>
      </c>
      <c r="L233" s="151" t="str">
        <f t="shared" si="34"/>
        <v/>
      </c>
      <c r="M233" s="154"/>
      <c r="N233" s="155"/>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0" t="str">
        <f>IF(PB!F234="","",PB!F234)</f>
        <v/>
      </c>
      <c r="I234" s="72" t="str">
        <f>IF(NISBAHPBT="","",PB!KA234)</f>
        <v/>
      </c>
      <c r="J234" s="72" t="str">
        <f>IF(NISBAHPBA="","",PB!KB234)</f>
        <v/>
      </c>
      <c r="K234" s="25" t="str">
        <f t="shared" si="33"/>
        <v/>
      </c>
      <c r="L234" s="151" t="str">
        <f t="shared" si="34"/>
        <v/>
      </c>
      <c r="M234" s="154"/>
      <c r="N234" s="155"/>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0" t="str">
        <f>IF(PB!F235="","",PB!F235)</f>
        <v/>
      </c>
      <c r="I235" s="72" t="str">
        <f>IF(NISBAHPBT="","",PB!KA235)</f>
        <v/>
      </c>
      <c r="J235" s="72" t="str">
        <f>IF(NISBAHPBA="","",PB!KB235)</f>
        <v/>
      </c>
      <c r="K235" s="25" t="str">
        <f t="shared" si="33"/>
        <v/>
      </c>
      <c r="L235" s="151" t="str">
        <f t="shared" si="34"/>
        <v/>
      </c>
      <c r="M235" s="154"/>
      <c r="N235" s="155"/>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0" t="str">
        <f>IF(PB!F236="","",PB!F236)</f>
        <v/>
      </c>
      <c r="I236" s="72" t="str">
        <f>IF(NISBAHPBT="","",PB!KA236)</f>
        <v/>
      </c>
      <c r="J236" s="72" t="str">
        <f>IF(NISBAHPBA="","",PB!KB236)</f>
        <v/>
      </c>
      <c r="K236" s="25" t="str">
        <f t="shared" si="33"/>
        <v/>
      </c>
      <c r="L236" s="151" t="str">
        <f t="shared" si="34"/>
        <v/>
      </c>
      <c r="M236" s="154"/>
      <c r="N236" s="155"/>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0" t="str">
        <f>IF(PB!F237="","",PB!F237)</f>
        <v/>
      </c>
      <c r="I237" s="72" t="str">
        <f>IF(NISBAHPBT="","",PB!KA237)</f>
        <v/>
      </c>
      <c r="J237" s="72" t="str">
        <f>IF(NISBAHPBA="","",PB!KB237)</f>
        <v/>
      </c>
      <c r="K237" s="25" t="str">
        <f t="shared" si="33"/>
        <v/>
      </c>
      <c r="L237" s="151" t="str">
        <f t="shared" si="34"/>
        <v/>
      </c>
      <c r="M237" s="154"/>
      <c r="N237" s="155"/>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0" t="str">
        <f>IF(PB!F238="","",PB!F238)</f>
        <v/>
      </c>
      <c r="I238" s="72" t="str">
        <f>IF(NISBAHPBT="","",PB!KA238)</f>
        <v/>
      </c>
      <c r="J238" s="72" t="str">
        <f>IF(NISBAHPBA="","",PB!KB238)</f>
        <v/>
      </c>
      <c r="K238" s="25" t="str">
        <f t="shared" si="33"/>
        <v/>
      </c>
      <c r="L238" s="151" t="str">
        <f t="shared" si="34"/>
        <v/>
      </c>
      <c r="M238" s="154"/>
      <c r="N238" s="155"/>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0" t="str">
        <f>IF(PB!F239="","",PB!F239)</f>
        <v/>
      </c>
      <c r="I239" s="72" t="str">
        <f>IF(NISBAHPBT="","",PB!KA239)</f>
        <v/>
      </c>
      <c r="J239" s="72" t="str">
        <f>IF(NISBAHPBA="","",PB!KB239)</f>
        <v/>
      </c>
      <c r="K239" s="25" t="str">
        <f t="shared" si="33"/>
        <v/>
      </c>
      <c r="L239" s="151" t="str">
        <f t="shared" si="34"/>
        <v/>
      </c>
      <c r="M239" s="154"/>
      <c r="N239" s="155"/>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0" t="str">
        <f>IF(PB!F240="","",PB!F240)</f>
        <v/>
      </c>
      <c r="I240" s="72" t="str">
        <f>IF(NISBAHPBT="","",PB!KA240)</f>
        <v/>
      </c>
      <c r="J240" s="72" t="str">
        <f>IF(NISBAHPBA="","",PB!KB240)</f>
        <v/>
      </c>
      <c r="K240" s="25" t="str">
        <f t="shared" si="33"/>
        <v/>
      </c>
      <c r="L240" s="151" t="str">
        <f t="shared" si="34"/>
        <v/>
      </c>
      <c r="M240" s="154"/>
      <c r="N240" s="155"/>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0" t="str">
        <f>IF(PB!F241="","",PB!F241)</f>
        <v/>
      </c>
      <c r="I241" s="72" t="str">
        <f>IF(NISBAHPBT="","",PB!KA241)</f>
        <v/>
      </c>
      <c r="J241" s="72" t="str">
        <f>IF(NISBAHPBA="","",PB!KB241)</f>
        <v/>
      </c>
      <c r="K241" s="25" t="str">
        <f t="shared" si="33"/>
        <v/>
      </c>
      <c r="L241" s="151" t="str">
        <f t="shared" si="34"/>
        <v/>
      </c>
      <c r="M241" s="154"/>
      <c r="N241" s="155"/>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0" t="str">
        <f>IF(PB!F242="","",PB!F242)</f>
        <v/>
      </c>
      <c r="I242" s="72" t="str">
        <f>IF(NISBAHPBT="","",PB!KA242)</f>
        <v/>
      </c>
      <c r="J242" s="72" t="str">
        <f>IF(NISBAHPBA="","",PB!KB242)</f>
        <v/>
      </c>
      <c r="K242" s="25" t="str">
        <f t="shared" si="33"/>
        <v/>
      </c>
      <c r="L242" s="151" t="str">
        <f t="shared" si="34"/>
        <v/>
      </c>
      <c r="M242" s="154"/>
      <c r="N242" s="155"/>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0" t="str">
        <f>IF(PB!F243="","",PB!F243)</f>
        <v/>
      </c>
      <c r="I243" s="72" t="str">
        <f>IF(NISBAHPBT="","",PB!KA243)</f>
        <v/>
      </c>
      <c r="J243" s="72" t="str">
        <f>IF(NISBAHPBA="","",PB!KB243)</f>
        <v/>
      </c>
      <c r="K243" s="25" t="str">
        <f t="shared" si="33"/>
        <v/>
      </c>
      <c r="L243" s="151" t="str">
        <f t="shared" si="34"/>
        <v/>
      </c>
      <c r="M243" s="154"/>
      <c r="N243" s="155"/>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0" t="str">
        <f>IF(PB!F244="","",PB!F244)</f>
        <v/>
      </c>
      <c r="I244" s="72" t="str">
        <f>IF(NISBAHPBT="","",PB!KA244)</f>
        <v/>
      </c>
      <c r="J244" s="72" t="str">
        <f>IF(NISBAHPBA="","",PB!KB244)</f>
        <v/>
      </c>
      <c r="K244" s="25" t="str">
        <f t="shared" si="33"/>
        <v/>
      </c>
      <c r="L244" s="151" t="str">
        <f t="shared" si="34"/>
        <v/>
      </c>
      <c r="M244" s="154"/>
      <c r="N244" s="155"/>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0" t="str">
        <f>IF(PB!F245="","",PB!F245)</f>
        <v/>
      </c>
      <c r="I245" s="72" t="str">
        <f>IF(NISBAHPBT="","",PB!KA245)</f>
        <v/>
      </c>
      <c r="J245" s="72" t="str">
        <f>IF(NISBAHPBA="","",PB!KB245)</f>
        <v/>
      </c>
      <c r="K245" s="25" t="str">
        <f t="shared" si="33"/>
        <v/>
      </c>
      <c r="L245" s="151" t="str">
        <f t="shared" si="34"/>
        <v/>
      </c>
      <c r="M245" s="154"/>
      <c r="N245" s="155"/>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0" t="str">
        <f>IF(PB!F246="","",PB!F246)</f>
        <v/>
      </c>
      <c r="I246" s="72" t="str">
        <f>IF(NISBAHPBT="","",PB!KA246)</f>
        <v/>
      </c>
      <c r="J246" s="72" t="str">
        <f>IF(NISBAHPBA="","",PB!KB246)</f>
        <v/>
      </c>
      <c r="K246" s="25" t="str">
        <f t="shared" si="33"/>
        <v/>
      </c>
      <c r="L246" s="151" t="str">
        <f t="shared" si="34"/>
        <v/>
      </c>
      <c r="M246" s="154"/>
      <c r="N246" s="155"/>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0" t="str">
        <f>IF(PB!F247="","",PB!F247)</f>
        <v/>
      </c>
      <c r="I247" s="72" t="str">
        <f>IF(NISBAHPBT="","",PB!KA247)</f>
        <v/>
      </c>
      <c r="J247" s="72" t="str">
        <f>IF(NISBAHPBA="","",PB!KB247)</f>
        <v/>
      </c>
      <c r="K247" s="25" t="str">
        <f t="shared" si="33"/>
        <v/>
      </c>
      <c r="L247" s="151" t="str">
        <f t="shared" si="34"/>
        <v/>
      </c>
      <c r="M247" s="154"/>
      <c r="N247" s="155"/>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0" t="str">
        <f>IF(PB!F248="","",PB!F248)</f>
        <v/>
      </c>
      <c r="I248" s="72" t="str">
        <f>IF(NISBAHPBT="","",PB!KA248)</f>
        <v/>
      </c>
      <c r="J248" s="72" t="str">
        <f>IF(NISBAHPBA="","",PB!KB248)</f>
        <v/>
      </c>
      <c r="K248" s="25" t="str">
        <f t="shared" si="33"/>
        <v/>
      </c>
      <c r="L248" s="151" t="str">
        <f t="shared" si="34"/>
        <v/>
      </c>
      <c r="M248" s="154"/>
      <c r="N248" s="155"/>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0" t="str">
        <f>IF(PB!F249="","",PB!F249)</f>
        <v/>
      </c>
      <c r="I249" s="72" t="str">
        <f>IF(NISBAHPBT="","",PB!KA249)</f>
        <v/>
      </c>
      <c r="J249" s="72" t="str">
        <f>IF(NISBAHPBA="","",PB!KB249)</f>
        <v/>
      </c>
      <c r="K249" s="25" t="str">
        <f t="shared" si="33"/>
        <v/>
      </c>
      <c r="L249" s="151" t="str">
        <f t="shared" si="34"/>
        <v/>
      </c>
      <c r="M249" s="154"/>
      <c r="N249" s="155"/>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0" t="str">
        <f>IF(PB!F250="","",PB!F250)</f>
        <v/>
      </c>
      <c r="I250" s="72" t="str">
        <f>IF(NISBAHPBT="","",PB!KA250)</f>
        <v/>
      </c>
      <c r="J250" s="72" t="str">
        <f>IF(NISBAHPBA="","",PB!KB250)</f>
        <v/>
      </c>
      <c r="K250" s="25" t="str">
        <f t="shared" si="33"/>
        <v/>
      </c>
      <c r="L250" s="151" t="str">
        <f t="shared" si="34"/>
        <v/>
      </c>
      <c r="M250" s="154"/>
      <c r="N250" s="155"/>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0" t="str">
        <f>IF(PB!F251="","",PB!F251)</f>
        <v/>
      </c>
      <c r="I251" s="72" t="str">
        <f>IF(NISBAHPBT="","",PB!KA251)</f>
        <v/>
      </c>
      <c r="J251" s="72" t="str">
        <f>IF(NISBAHPBA="","",PB!KB251)</f>
        <v/>
      </c>
      <c r="K251" s="25" t="str">
        <f t="shared" si="33"/>
        <v/>
      </c>
      <c r="L251" s="151" t="str">
        <f t="shared" si="34"/>
        <v/>
      </c>
      <c r="M251" s="154"/>
      <c r="N251" s="155"/>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0" t="str">
        <f>IF(PB!F252="","",PB!F252)</f>
        <v/>
      </c>
      <c r="I252" s="72" t="str">
        <f>IF(NISBAHPBT="","",PB!KA252)</f>
        <v/>
      </c>
      <c r="J252" s="72" t="str">
        <f>IF(NISBAHPBA="","",PB!KB252)</f>
        <v/>
      </c>
      <c r="K252" s="25" t="str">
        <f t="shared" si="33"/>
        <v/>
      </c>
      <c r="L252" s="151" t="str">
        <f t="shared" si="34"/>
        <v/>
      </c>
      <c r="M252" s="154"/>
      <c r="N252" s="155"/>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0" t="str">
        <f>IF(PB!F253="","",PB!F253)</f>
        <v/>
      </c>
      <c r="I253" s="72" t="str">
        <f>IF(NISBAHPBT="","",PB!KA253)</f>
        <v/>
      </c>
      <c r="J253" s="72" t="str">
        <f>IF(NISBAHPBA="","",PB!KB253)</f>
        <v/>
      </c>
      <c r="K253" s="25" t="str">
        <f t="shared" si="33"/>
        <v/>
      </c>
      <c r="L253" s="151" t="str">
        <f t="shared" si="34"/>
        <v/>
      </c>
      <c r="M253" s="154"/>
      <c r="N253" s="155"/>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0" t="str">
        <f>IF(PB!F254="","",PB!F254)</f>
        <v/>
      </c>
      <c r="I254" s="72" t="str">
        <f>IF(NISBAHPBT="","",PB!KA254)</f>
        <v/>
      </c>
      <c r="J254" s="72" t="str">
        <f>IF(NISBAHPBA="","",PB!KB254)</f>
        <v/>
      </c>
      <c r="K254" s="25" t="str">
        <f t="shared" si="33"/>
        <v/>
      </c>
      <c r="L254" s="151" t="str">
        <f t="shared" si="34"/>
        <v/>
      </c>
      <c r="M254" s="154"/>
      <c r="N254" s="155"/>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0" t="str">
        <f>IF(PB!F255="","",PB!F255)</f>
        <v/>
      </c>
      <c r="I255" s="72" t="str">
        <f>IF(NISBAHPBT="","",PB!KA255)</f>
        <v/>
      </c>
      <c r="J255" s="72" t="str">
        <f>IF(NISBAHPBA="","",PB!KB255)</f>
        <v/>
      </c>
      <c r="K255" s="25" t="str">
        <f t="shared" si="33"/>
        <v/>
      </c>
      <c r="L255" s="151" t="str">
        <f t="shared" si="34"/>
        <v/>
      </c>
      <c r="M255" s="154"/>
      <c r="N255" s="155"/>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0" t="str">
        <f>IF(PB!F256="","",PB!F256)</f>
        <v/>
      </c>
      <c r="I256" s="72" t="str">
        <f>IF(NISBAHPBT="","",PB!KA256)</f>
        <v/>
      </c>
      <c r="J256" s="72" t="str">
        <f>IF(NISBAHPBA="","",PB!KB256)</f>
        <v/>
      </c>
      <c r="K256" s="25" t="str">
        <f t="shared" si="33"/>
        <v/>
      </c>
      <c r="L256" s="151" t="str">
        <f t="shared" si="34"/>
        <v/>
      </c>
      <c r="M256" s="154"/>
      <c r="N256" s="155"/>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0" t="str">
        <f>IF(PB!F257="","",PB!F257)</f>
        <v/>
      </c>
      <c r="I257" s="72" t="str">
        <f>IF(NISBAHPBT="","",PB!KA257)</f>
        <v/>
      </c>
      <c r="J257" s="72" t="str">
        <f>IF(NISBAHPBA="","",PB!KB257)</f>
        <v/>
      </c>
      <c r="K257" s="25" t="str">
        <f t="shared" si="33"/>
        <v/>
      </c>
      <c r="L257" s="151" t="str">
        <f t="shared" si="34"/>
        <v/>
      </c>
      <c r="M257" s="154"/>
      <c r="N257" s="155"/>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0" t="str">
        <f>IF(PB!F258="","",PB!F258)</f>
        <v/>
      </c>
      <c r="I258" s="72" t="str">
        <f>IF(NISBAHPBT="","",PB!KA258)</f>
        <v/>
      </c>
      <c r="J258" s="72" t="str">
        <f>IF(NISBAHPBA="","",PB!KB258)</f>
        <v/>
      </c>
      <c r="K258" s="25" t="str">
        <f t="shared" si="33"/>
        <v/>
      </c>
      <c r="L258" s="151" t="str">
        <f t="shared" si="34"/>
        <v/>
      </c>
      <c r="M258" s="154"/>
      <c r="N258" s="155"/>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0" t="str">
        <f>IF(PB!F259="","",PB!F259)</f>
        <v/>
      </c>
      <c r="I259" s="72" t="str">
        <f>IF(NISBAHPBT="","",PB!KA259)</f>
        <v/>
      </c>
      <c r="J259" s="72" t="str">
        <f>IF(NISBAHPBA="","",PB!KB259)</f>
        <v/>
      </c>
      <c r="K259" s="25" t="str">
        <f t="shared" si="33"/>
        <v/>
      </c>
      <c r="L259" s="151" t="str">
        <f t="shared" si="34"/>
        <v/>
      </c>
      <c r="M259" s="154"/>
      <c r="N259" s="155"/>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0" t="str">
        <f>IF(PB!F260="","",PB!F260)</f>
        <v/>
      </c>
      <c r="I260" s="72" t="str">
        <f>IF(NISBAHPBT="","",PB!KA260)</f>
        <v/>
      </c>
      <c r="J260" s="72" t="str">
        <f>IF(NISBAHPBA="","",PB!KB260)</f>
        <v/>
      </c>
      <c r="K260" s="25" t="str">
        <f t="shared" si="33"/>
        <v/>
      </c>
      <c r="L260" s="151" t="str">
        <f t="shared" si="34"/>
        <v/>
      </c>
      <c r="M260" s="154"/>
      <c r="N260" s="155"/>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0" t="str">
        <f>IF(PB!F261="","",PB!F261)</f>
        <v/>
      </c>
      <c r="I261" s="72" t="str">
        <f>IF(NISBAHPBT="","",PB!KA261)</f>
        <v/>
      </c>
      <c r="J261" s="72" t="str">
        <f>IF(NISBAHPBA="","",PB!KB261)</f>
        <v/>
      </c>
      <c r="K261" s="25" t="str">
        <f t="shared" si="33"/>
        <v/>
      </c>
      <c r="L261" s="151" t="str">
        <f t="shared" si="34"/>
        <v/>
      </c>
      <c r="M261" s="154"/>
      <c r="N261" s="155"/>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0" t="str">
        <f>IF(PB!F262="","",PB!F262)</f>
        <v/>
      </c>
      <c r="I262" s="72" t="str">
        <f>IF(NISBAHPBT="","",PB!KA262)</f>
        <v/>
      </c>
      <c r="J262" s="72" t="str">
        <f>IF(NISBAHPBA="","",PB!KB262)</f>
        <v/>
      </c>
      <c r="K262" s="25" t="str">
        <f t="shared" si="33"/>
        <v/>
      </c>
      <c r="L262" s="151" t="str">
        <f t="shared" si="34"/>
        <v/>
      </c>
      <c r="M262" s="154"/>
      <c r="N262" s="155"/>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0" t="str">
        <f>IF(PB!F263="","",PB!F263)</f>
        <v/>
      </c>
      <c r="I263" s="72" t="str">
        <f>IF(NISBAHPBT="","",PB!KA263)</f>
        <v/>
      </c>
      <c r="J263" s="72" t="str">
        <f>IF(NISBAHPBA="","",PB!KB263)</f>
        <v/>
      </c>
      <c r="K263" s="25" t="str">
        <f t="shared" si="33"/>
        <v/>
      </c>
      <c r="L263" s="151" t="str">
        <f t="shared" si="34"/>
        <v/>
      </c>
      <c r="M263" s="154"/>
      <c r="N263" s="155"/>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0" t="str">
        <f>IF(PB!F264="","",PB!F264)</f>
        <v/>
      </c>
      <c r="I264" s="72" t="str">
        <f>IF(NISBAHPBT="","",PB!KA264)</f>
        <v/>
      </c>
      <c r="J264" s="72" t="str">
        <f>IF(NISBAHPBA="","",PB!KB264)</f>
        <v/>
      </c>
      <c r="K264" s="25" t="str">
        <f t="shared" si="33"/>
        <v/>
      </c>
      <c r="L264" s="151" t="str">
        <f t="shared" si="34"/>
        <v/>
      </c>
      <c r="M264" s="154"/>
      <c r="N264" s="155"/>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0" t="str">
        <f>IF(PB!F265="","",PB!F265)</f>
        <v/>
      </c>
      <c r="I265" s="72" t="str">
        <f>IF(NISBAHPBT="","",PB!KA265)</f>
        <v/>
      </c>
      <c r="J265" s="72" t="str">
        <f>IF(NISBAHPBA="","",PB!KB265)</f>
        <v/>
      </c>
      <c r="K265" s="25" t="str">
        <f t="shared" ref="K265:K328" si="42">IF(I265="","",I265*100/NISBAHPBT)</f>
        <v/>
      </c>
      <c r="L265" s="151" t="str">
        <f t="shared" ref="L265:L328" si="43">IF(J265="","",J265*100/NISBAHPBA)</f>
        <v/>
      </c>
      <c r="M265" s="154"/>
      <c r="N265" s="155"/>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0" t="str">
        <f>IF(PB!F266="","",PB!F266)</f>
        <v/>
      </c>
      <c r="I266" s="72" t="str">
        <f>IF(NISBAHPBT="","",PB!KA266)</f>
        <v/>
      </c>
      <c r="J266" s="72" t="str">
        <f>IF(NISBAHPBA="","",PB!KB266)</f>
        <v/>
      </c>
      <c r="K266" s="25" t="str">
        <f t="shared" si="42"/>
        <v/>
      </c>
      <c r="L266" s="151" t="str">
        <f t="shared" si="43"/>
        <v/>
      </c>
      <c r="M266" s="154"/>
      <c r="N266" s="155"/>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0" t="str">
        <f>IF(PB!F267="","",PB!F267)</f>
        <v/>
      </c>
      <c r="I267" s="72" t="str">
        <f>IF(NISBAHPBT="","",PB!KA267)</f>
        <v/>
      </c>
      <c r="J267" s="72" t="str">
        <f>IF(NISBAHPBA="","",PB!KB267)</f>
        <v/>
      </c>
      <c r="K267" s="25" t="str">
        <f t="shared" si="42"/>
        <v/>
      </c>
      <c r="L267" s="151" t="str">
        <f t="shared" si="43"/>
        <v/>
      </c>
      <c r="M267" s="154"/>
      <c r="N267" s="155"/>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0" t="str">
        <f>IF(PB!F268="","",PB!F268)</f>
        <v/>
      </c>
      <c r="I268" s="72" t="str">
        <f>IF(NISBAHPBT="","",PB!KA268)</f>
        <v/>
      </c>
      <c r="J268" s="72" t="str">
        <f>IF(NISBAHPBA="","",PB!KB268)</f>
        <v/>
      </c>
      <c r="K268" s="25" t="str">
        <f t="shared" si="42"/>
        <v/>
      </c>
      <c r="L268" s="151" t="str">
        <f t="shared" si="43"/>
        <v/>
      </c>
      <c r="M268" s="154"/>
      <c r="N268" s="155"/>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0" t="str">
        <f>IF(PB!F269="","",PB!F269)</f>
        <v/>
      </c>
      <c r="I269" s="72" t="str">
        <f>IF(NISBAHPBT="","",PB!KA269)</f>
        <v/>
      </c>
      <c r="J269" s="72" t="str">
        <f>IF(NISBAHPBA="","",PB!KB269)</f>
        <v/>
      </c>
      <c r="K269" s="25" t="str">
        <f t="shared" si="42"/>
        <v/>
      </c>
      <c r="L269" s="151" t="str">
        <f t="shared" si="43"/>
        <v/>
      </c>
      <c r="M269" s="154"/>
      <c r="N269" s="155"/>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0" t="str">
        <f>IF(PB!F270="","",PB!F270)</f>
        <v/>
      </c>
      <c r="I270" s="72" t="str">
        <f>IF(NISBAHPBT="","",PB!KA270)</f>
        <v/>
      </c>
      <c r="J270" s="72" t="str">
        <f>IF(NISBAHPBA="","",PB!KB270)</f>
        <v/>
      </c>
      <c r="K270" s="25" t="str">
        <f t="shared" si="42"/>
        <v/>
      </c>
      <c r="L270" s="151" t="str">
        <f t="shared" si="43"/>
        <v/>
      </c>
      <c r="M270" s="154"/>
      <c r="N270" s="155"/>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0" t="str">
        <f>IF(PB!F271="","",PB!F271)</f>
        <v/>
      </c>
      <c r="I271" s="72" t="str">
        <f>IF(NISBAHPBT="","",PB!KA271)</f>
        <v/>
      </c>
      <c r="J271" s="72" t="str">
        <f>IF(NISBAHPBA="","",PB!KB271)</f>
        <v/>
      </c>
      <c r="K271" s="25" t="str">
        <f t="shared" si="42"/>
        <v/>
      </c>
      <c r="L271" s="151" t="str">
        <f t="shared" si="43"/>
        <v/>
      </c>
      <c r="M271" s="154"/>
      <c r="N271" s="155"/>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0" t="str">
        <f>IF(PB!F272="","",PB!F272)</f>
        <v/>
      </c>
      <c r="I272" s="72" t="str">
        <f>IF(NISBAHPBT="","",PB!KA272)</f>
        <v/>
      </c>
      <c r="J272" s="72" t="str">
        <f>IF(NISBAHPBA="","",PB!KB272)</f>
        <v/>
      </c>
      <c r="K272" s="25" t="str">
        <f t="shared" si="42"/>
        <v/>
      </c>
      <c r="L272" s="151" t="str">
        <f t="shared" si="43"/>
        <v/>
      </c>
      <c r="M272" s="154"/>
      <c r="N272" s="155"/>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0" t="str">
        <f>IF(PB!F273="","",PB!F273)</f>
        <v/>
      </c>
      <c r="I273" s="72" t="str">
        <f>IF(NISBAHPBT="","",PB!KA273)</f>
        <v/>
      </c>
      <c r="J273" s="72" t="str">
        <f>IF(NISBAHPBA="","",PB!KB273)</f>
        <v/>
      </c>
      <c r="K273" s="25" t="str">
        <f t="shared" si="42"/>
        <v/>
      </c>
      <c r="L273" s="151" t="str">
        <f t="shared" si="43"/>
        <v/>
      </c>
      <c r="M273" s="154"/>
      <c r="N273" s="155"/>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0" t="str">
        <f>IF(PB!F274="","",PB!F274)</f>
        <v/>
      </c>
      <c r="I274" s="72" t="str">
        <f>IF(NISBAHPBT="","",PB!KA274)</f>
        <v/>
      </c>
      <c r="J274" s="72" t="str">
        <f>IF(NISBAHPBA="","",PB!KB274)</f>
        <v/>
      </c>
      <c r="K274" s="25" t="str">
        <f t="shared" si="42"/>
        <v/>
      </c>
      <c r="L274" s="151" t="str">
        <f t="shared" si="43"/>
        <v/>
      </c>
      <c r="M274" s="154"/>
      <c r="N274" s="155"/>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0" t="str">
        <f>IF(PB!F275="","",PB!F275)</f>
        <v/>
      </c>
      <c r="I275" s="72" t="str">
        <f>IF(NISBAHPBT="","",PB!KA275)</f>
        <v/>
      </c>
      <c r="J275" s="72" t="str">
        <f>IF(NISBAHPBA="","",PB!KB275)</f>
        <v/>
      </c>
      <c r="K275" s="25" t="str">
        <f t="shared" si="42"/>
        <v/>
      </c>
      <c r="L275" s="151" t="str">
        <f t="shared" si="43"/>
        <v/>
      </c>
      <c r="M275" s="154"/>
      <c r="N275" s="155"/>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0" t="str">
        <f>IF(PB!F276="","",PB!F276)</f>
        <v/>
      </c>
      <c r="I276" s="72" t="str">
        <f>IF(NISBAHPBT="","",PB!KA276)</f>
        <v/>
      </c>
      <c r="J276" s="72" t="str">
        <f>IF(NISBAHPBA="","",PB!KB276)</f>
        <v/>
      </c>
      <c r="K276" s="25" t="str">
        <f t="shared" si="42"/>
        <v/>
      </c>
      <c r="L276" s="151" t="str">
        <f t="shared" si="43"/>
        <v/>
      </c>
      <c r="M276" s="154"/>
      <c r="N276" s="155"/>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0" t="str">
        <f>IF(PB!F277="","",PB!F277)</f>
        <v/>
      </c>
      <c r="I277" s="72" t="str">
        <f>IF(NISBAHPBT="","",PB!KA277)</f>
        <v/>
      </c>
      <c r="J277" s="72" t="str">
        <f>IF(NISBAHPBA="","",PB!KB277)</f>
        <v/>
      </c>
      <c r="K277" s="25" t="str">
        <f t="shared" si="42"/>
        <v/>
      </c>
      <c r="L277" s="151" t="str">
        <f t="shared" si="43"/>
        <v/>
      </c>
      <c r="M277" s="154"/>
      <c r="N277" s="155"/>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0" t="str">
        <f>IF(PB!F278="","",PB!F278)</f>
        <v/>
      </c>
      <c r="I278" s="72" t="str">
        <f>IF(NISBAHPBT="","",PB!KA278)</f>
        <v/>
      </c>
      <c r="J278" s="72" t="str">
        <f>IF(NISBAHPBA="","",PB!KB278)</f>
        <v/>
      </c>
      <c r="K278" s="25" t="str">
        <f t="shared" si="42"/>
        <v/>
      </c>
      <c r="L278" s="151" t="str">
        <f t="shared" si="43"/>
        <v/>
      </c>
      <c r="M278" s="154"/>
      <c r="N278" s="155"/>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0" t="str">
        <f>IF(PB!F279="","",PB!F279)</f>
        <v/>
      </c>
      <c r="I279" s="72" t="str">
        <f>IF(NISBAHPBT="","",PB!KA279)</f>
        <v/>
      </c>
      <c r="J279" s="72" t="str">
        <f>IF(NISBAHPBA="","",PB!KB279)</f>
        <v/>
      </c>
      <c r="K279" s="25" t="str">
        <f t="shared" si="42"/>
        <v/>
      </c>
      <c r="L279" s="151" t="str">
        <f t="shared" si="43"/>
        <v/>
      </c>
      <c r="M279" s="154"/>
      <c r="N279" s="155"/>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0" t="str">
        <f>IF(PB!F280="","",PB!F280)</f>
        <v/>
      </c>
      <c r="I280" s="72" t="str">
        <f>IF(NISBAHPBT="","",PB!KA280)</f>
        <v/>
      </c>
      <c r="J280" s="72" t="str">
        <f>IF(NISBAHPBA="","",PB!KB280)</f>
        <v/>
      </c>
      <c r="K280" s="25" t="str">
        <f t="shared" si="42"/>
        <v/>
      </c>
      <c r="L280" s="151" t="str">
        <f t="shared" si="43"/>
        <v/>
      </c>
      <c r="M280" s="154"/>
      <c r="N280" s="155"/>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0" t="str">
        <f>IF(PB!F281="","",PB!F281)</f>
        <v/>
      </c>
      <c r="I281" s="72" t="str">
        <f>IF(NISBAHPBT="","",PB!KA281)</f>
        <v/>
      </c>
      <c r="J281" s="72" t="str">
        <f>IF(NISBAHPBA="","",PB!KB281)</f>
        <v/>
      </c>
      <c r="K281" s="25" t="str">
        <f t="shared" si="42"/>
        <v/>
      </c>
      <c r="L281" s="151" t="str">
        <f t="shared" si="43"/>
        <v/>
      </c>
      <c r="M281" s="154"/>
      <c r="N281" s="155"/>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0" t="str">
        <f>IF(PB!F282="","",PB!F282)</f>
        <v/>
      </c>
      <c r="I282" s="72" t="str">
        <f>IF(NISBAHPBT="","",PB!KA282)</f>
        <v/>
      </c>
      <c r="J282" s="72" t="str">
        <f>IF(NISBAHPBA="","",PB!KB282)</f>
        <v/>
      </c>
      <c r="K282" s="25" t="str">
        <f t="shared" si="42"/>
        <v/>
      </c>
      <c r="L282" s="151" t="str">
        <f t="shared" si="43"/>
        <v/>
      </c>
      <c r="M282" s="154"/>
      <c r="N282" s="155"/>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0" t="str">
        <f>IF(PB!F283="","",PB!F283)</f>
        <v/>
      </c>
      <c r="I283" s="72" t="str">
        <f>IF(NISBAHPBT="","",PB!KA283)</f>
        <v/>
      </c>
      <c r="J283" s="72" t="str">
        <f>IF(NISBAHPBA="","",PB!KB283)</f>
        <v/>
      </c>
      <c r="K283" s="25" t="str">
        <f t="shared" si="42"/>
        <v/>
      </c>
      <c r="L283" s="151" t="str">
        <f t="shared" si="43"/>
        <v/>
      </c>
      <c r="M283" s="154"/>
      <c r="N283" s="155"/>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0" t="str">
        <f>IF(PB!F284="","",PB!F284)</f>
        <v/>
      </c>
      <c r="I284" s="72" t="str">
        <f>IF(NISBAHPBT="","",PB!KA284)</f>
        <v/>
      </c>
      <c r="J284" s="72" t="str">
        <f>IF(NISBAHPBA="","",PB!KB284)</f>
        <v/>
      </c>
      <c r="K284" s="25" t="str">
        <f t="shared" si="42"/>
        <v/>
      </c>
      <c r="L284" s="151" t="str">
        <f t="shared" si="43"/>
        <v/>
      </c>
      <c r="M284" s="154"/>
      <c r="N284" s="155"/>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0" t="str">
        <f>IF(PB!F285="","",PB!F285)</f>
        <v/>
      </c>
      <c r="I285" s="72" t="str">
        <f>IF(NISBAHPBT="","",PB!KA285)</f>
        <v/>
      </c>
      <c r="J285" s="72" t="str">
        <f>IF(NISBAHPBA="","",PB!KB285)</f>
        <v/>
      </c>
      <c r="K285" s="25" t="str">
        <f t="shared" si="42"/>
        <v/>
      </c>
      <c r="L285" s="151" t="str">
        <f t="shared" si="43"/>
        <v/>
      </c>
      <c r="M285" s="154"/>
      <c r="N285" s="155"/>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0" t="str">
        <f>IF(PB!F286="","",PB!F286)</f>
        <v/>
      </c>
      <c r="I286" s="72" t="str">
        <f>IF(NISBAHPBT="","",PB!KA286)</f>
        <v/>
      </c>
      <c r="J286" s="72" t="str">
        <f>IF(NISBAHPBA="","",PB!KB286)</f>
        <v/>
      </c>
      <c r="K286" s="25" t="str">
        <f t="shared" si="42"/>
        <v/>
      </c>
      <c r="L286" s="151" t="str">
        <f t="shared" si="43"/>
        <v/>
      </c>
      <c r="M286" s="154"/>
      <c r="N286" s="155"/>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0" t="str">
        <f>IF(PB!F287="","",PB!F287)</f>
        <v/>
      </c>
      <c r="I287" s="72" t="str">
        <f>IF(NISBAHPBT="","",PB!KA287)</f>
        <v/>
      </c>
      <c r="J287" s="72" t="str">
        <f>IF(NISBAHPBA="","",PB!KB287)</f>
        <v/>
      </c>
      <c r="K287" s="25" t="str">
        <f t="shared" si="42"/>
        <v/>
      </c>
      <c r="L287" s="151" t="str">
        <f t="shared" si="43"/>
        <v/>
      </c>
      <c r="M287" s="154"/>
      <c r="N287" s="155"/>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0" t="str">
        <f>IF(PB!F288="","",PB!F288)</f>
        <v/>
      </c>
      <c r="I288" s="72" t="str">
        <f>IF(NISBAHPBT="","",PB!KA288)</f>
        <v/>
      </c>
      <c r="J288" s="72" t="str">
        <f>IF(NISBAHPBA="","",PB!KB288)</f>
        <v/>
      </c>
      <c r="K288" s="25" t="str">
        <f t="shared" si="42"/>
        <v/>
      </c>
      <c r="L288" s="151" t="str">
        <f t="shared" si="43"/>
        <v/>
      </c>
      <c r="M288" s="154"/>
      <c r="N288" s="155"/>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0" t="str">
        <f>IF(PB!F289="","",PB!F289)</f>
        <v/>
      </c>
      <c r="I289" s="72" t="str">
        <f>IF(NISBAHPBT="","",PB!KA289)</f>
        <v/>
      </c>
      <c r="J289" s="72" t="str">
        <f>IF(NISBAHPBA="","",PB!KB289)</f>
        <v/>
      </c>
      <c r="K289" s="25" t="str">
        <f t="shared" si="42"/>
        <v/>
      </c>
      <c r="L289" s="151" t="str">
        <f t="shared" si="43"/>
        <v/>
      </c>
      <c r="M289" s="154"/>
      <c r="N289" s="155"/>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0" t="str">
        <f>IF(PB!F290="","",PB!F290)</f>
        <v/>
      </c>
      <c r="I290" s="72" t="str">
        <f>IF(NISBAHPBT="","",PB!KA290)</f>
        <v/>
      </c>
      <c r="J290" s="72" t="str">
        <f>IF(NISBAHPBA="","",PB!KB290)</f>
        <v/>
      </c>
      <c r="K290" s="25" t="str">
        <f t="shared" si="42"/>
        <v/>
      </c>
      <c r="L290" s="151" t="str">
        <f t="shared" si="43"/>
        <v/>
      </c>
      <c r="M290" s="154"/>
      <c r="N290" s="155"/>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0" t="str">
        <f>IF(PB!F291="","",PB!F291)</f>
        <v/>
      </c>
      <c r="I291" s="72" t="str">
        <f>IF(NISBAHPBT="","",PB!KA291)</f>
        <v/>
      </c>
      <c r="J291" s="72" t="str">
        <f>IF(NISBAHPBA="","",PB!KB291)</f>
        <v/>
      </c>
      <c r="K291" s="25" t="str">
        <f t="shared" si="42"/>
        <v/>
      </c>
      <c r="L291" s="151" t="str">
        <f t="shared" si="43"/>
        <v/>
      </c>
      <c r="M291" s="154"/>
      <c r="N291" s="155"/>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0" t="str">
        <f>IF(PB!F292="","",PB!F292)</f>
        <v/>
      </c>
      <c r="I292" s="72" t="str">
        <f>IF(NISBAHPBT="","",PB!KA292)</f>
        <v/>
      </c>
      <c r="J292" s="72" t="str">
        <f>IF(NISBAHPBA="","",PB!KB292)</f>
        <v/>
      </c>
      <c r="K292" s="25" t="str">
        <f t="shared" si="42"/>
        <v/>
      </c>
      <c r="L292" s="151" t="str">
        <f t="shared" si="43"/>
        <v/>
      </c>
      <c r="M292" s="154"/>
      <c r="N292" s="155"/>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0" t="str">
        <f>IF(PB!F293="","",PB!F293)</f>
        <v/>
      </c>
      <c r="I293" s="72" t="str">
        <f>IF(NISBAHPBT="","",PB!KA293)</f>
        <v/>
      </c>
      <c r="J293" s="72" t="str">
        <f>IF(NISBAHPBA="","",PB!KB293)</f>
        <v/>
      </c>
      <c r="K293" s="25" t="str">
        <f t="shared" si="42"/>
        <v/>
      </c>
      <c r="L293" s="151" t="str">
        <f t="shared" si="43"/>
        <v/>
      </c>
      <c r="M293" s="154"/>
      <c r="N293" s="155"/>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0" t="str">
        <f>IF(PB!F294="","",PB!F294)</f>
        <v/>
      </c>
      <c r="I294" s="72" t="str">
        <f>IF(NISBAHPBT="","",PB!KA294)</f>
        <v/>
      </c>
      <c r="J294" s="72" t="str">
        <f>IF(NISBAHPBA="","",PB!KB294)</f>
        <v/>
      </c>
      <c r="K294" s="25" t="str">
        <f t="shared" si="42"/>
        <v/>
      </c>
      <c r="L294" s="151" t="str">
        <f t="shared" si="43"/>
        <v/>
      </c>
      <c r="M294" s="154"/>
      <c r="N294" s="155"/>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0" t="str">
        <f>IF(PB!F295="","",PB!F295)</f>
        <v/>
      </c>
      <c r="I295" s="72" t="str">
        <f>IF(NISBAHPBT="","",PB!KA295)</f>
        <v/>
      </c>
      <c r="J295" s="72" t="str">
        <f>IF(NISBAHPBA="","",PB!KB295)</f>
        <v/>
      </c>
      <c r="K295" s="25" t="str">
        <f t="shared" si="42"/>
        <v/>
      </c>
      <c r="L295" s="151" t="str">
        <f t="shared" si="43"/>
        <v/>
      </c>
      <c r="M295" s="154"/>
      <c r="N295" s="155"/>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0" t="str">
        <f>IF(PB!F296="","",PB!F296)</f>
        <v/>
      </c>
      <c r="I296" s="72" t="str">
        <f>IF(NISBAHPBT="","",PB!KA296)</f>
        <v/>
      </c>
      <c r="J296" s="72" t="str">
        <f>IF(NISBAHPBA="","",PB!KB296)</f>
        <v/>
      </c>
      <c r="K296" s="25" t="str">
        <f t="shared" si="42"/>
        <v/>
      </c>
      <c r="L296" s="151" t="str">
        <f t="shared" si="43"/>
        <v/>
      </c>
      <c r="M296" s="154"/>
      <c r="N296" s="155"/>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0" t="str">
        <f>IF(PB!F297="","",PB!F297)</f>
        <v/>
      </c>
      <c r="I297" s="72" t="str">
        <f>IF(NISBAHPBT="","",PB!KA297)</f>
        <v/>
      </c>
      <c r="J297" s="72" t="str">
        <f>IF(NISBAHPBA="","",PB!KB297)</f>
        <v/>
      </c>
      <c r="K297" s="25" t="str">
        <f t="shared" si="42"/>
        <v/>
      </c>
      <c r="L297" s="151" t="str">
        <f t="shared" si="43"/>
        <v/>
      </c>
      <c r="M297" s="154"/>
      <c r="N297" s="155"/>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0" t="str">
        <f>IF(PB!F298="","",PB!F298)</f>
        <v/>
      </c>
      <c r="I298" s="72" t="str">
        <f>IF(NISBAHPBT="","",PB!KA298)</f>
        <v/>
      </c>
      <c r="J298" s="72" t="str">
        <f>IF(NISBAHPBA="","",PB!KB298)</f>
        <v/>
      </c>
      <c r="K298" s="25" t="str">
        <f t="shared" si="42"/>
        <v/>
      </c>
      <c r="L298" s="151" t="str">
        <f t="shared" si="43"/>
        <v/>
      </c>
      <c r="M298" s="154"/>
      <c r="N298" s="155"/>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0" t="str">
        <f>IF(PB!F299="","",PB!F299)</f>
        <v/>
      </c>
      <c r="I299" s="72" t="str">
        <f>IF(NISBAHPBT="","",PB!KA299)</f>
        <v/>
      </c>
      <c r="J299" s="72" t="str">
        <f>IF(NISBAHPBA="","",PB!KB299)</f>
        <v/>
      </c>
      <c r="K299" s="25" t="str">
        <f t="shared" si="42"/>
        <v/>
      </c>
      <c r="L299" s="151" t="str">
        <f t="shared" si="43"/>
        <v/>
      </c>
      <c r="M299" s="154"/>
      <c r="N299" s="155"/>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0" t="str">
        <f>IF(PB!F300="","",PB!F300)</f>
        <v/>
      </c>
      <c r="I300" s="72" t="str">
        <f>IF(NISBAHPBT="","",PB!KA300)</f>
        <v/>
      </c>
      <c r="J300" s="72" t="str">
        <f>IF(NISBAHPBA="","",PB!KB300)</f>
        <v/>
      </c>
      <c r="K300" s="25" t="str">
        <f t="shared" si="42"/>
        <v/>
      </c>
      <c r="L300" s="151" t="str">
        <f t="shared" si="43"/>
        <v/>
      </c>
      <c r="M300" s="154"/>
      <c r="N300" s="155"/>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0" t="str">
        <f>IF(PB!F301="","",PB!F301)</f>
        <v/>
      </c>
      <c r="I301" s="72" t="str">
        <f>IF(NISBAHPBT="","",PB!KA301)</f>
        <v/>
      </c>
      <c r="J301" s="72" t="str">
        <f>IF(NISBAHPBA="","",PB!KB301)</f>
        <v/>
      </c>
      <c r="K301" s="25" t="str">
        <f t="shared" si="42"/>
        <v/>
      </c>
      <c r="L301" s="151" t="str">
        <f t="shared" si="43"/>
        <v/>
      </c>
      <c r="M301" s="154"/>
      <c r="N301" s="155"/>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0" t="str">
        <f>IF(PB!F302="","",PB!F302)</f>
        <v/>
      </c>
      <c r="I302" s="72" t="str">
        <f>IF(NISBAHPBT="","",PB!KA302)</f>
        <v/>
      </c>
      <c r="J302" s="72" t="str">
        <f>IF(NISBAHPBA="","",PB!KB302)</f>
        <v/>
      </c>
      <c r="K302" s="25" t="str">
        <f t="shared" si="42"/>
        <v/>
      </c>
      <c r="L302" s="151" t="str">
        <f t="shared" si="43"/>
        <v/>
      </c>
      <c r="M302" s="154"/>
      <c r="N302" s="155"/>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0" t="str">
        <f>IF(PB!F303="","",PB!F303)</f>
        <v/>
      </c>
      <c r="I303" s="72" t="str">
        <f>IF(NISBAHPBT="","",PB!KA303)</f>
        <v/>
      </c>
      <c r="J303" s="72" t="str">
        <f>IF(NISBAHPBA="","",PB!KB303)</f>
        <v/>
      </c>
      <c r="K303" s="25" t="str">
        <f t="shared" si="42"/>
        <v/>
      </c>
      <c r="L303" s="151" t="str">
        <f t="shared" si="43"/>
        <v/>
      </c>
      <c r="M303" s="154"/>
      <c r="N303" s="155"/>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0" t="str">
        <f>IF(PB!F304="","",PB!F304)</f>
        <v/>
      </c>
      <c r="I304" s="72" t="str">
        <f>IF(NISBAHPBT="","",PB!KA304)</f>
        <v/>
      </c>
      <c r="J304" s="72" t="str">
        <f>IF(NISBAHPBA="","",PB!KB304)</f>
        <v/>
      </c>
      <c r="K304" s="25" t="str">
        <f t="shared" si="42"/>
        <v/>
      </c>
      <c r="L304" s="151" t="str">
        <f t="shared" si="43"/>
        <v/>
      </c>
      <c r="M304" s="154"/>
      <c r="N304" s="155"/>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0" t="str">
        <f>IF(PB!F305="","",PB!F305)</f>
        <v/>
      </c>
      <c r="I305" s="72" t="str">
        <f>IF(NISBAHPBT="","",PB!KA305)</f>
        <v/>
      </c>
      <c r="J305" s="72" t="str">
        <f>IF(NISBAHPBA="","",PB!KB305)</f>
        <v/>
      </c>
      <c r="K305" s="25" t="str">
        <f t="shared" si="42"/>
        <v/>
      </c>
      <c r="L305" s="151" t="str">
        <f t="shared" si="43"/>
        <v/>
      </c>
      <c r="M305" s="154"/>
      <c r="N305" s="155"/>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0" t="str">
        <f>IF(PB!F306="","",PB!F306)</f>
        <v/>
      </c>
      <c r="I306" s="72" t="str">
        <f>IF(NISBAHPBT="","",PB!KA306)</f>
        <v/>
      </c>
      <c r="J306" s="72" t="str">
        <f>IF(NISBAHPBA="","",PB!KB306)</f>
        <v/>
      </c>
      <c r="K306" s="25" t="str">
        <f t="shared" si="42"/>
        <v/>
      </c>
      <c r="L306" s="151" t="str">
        <f t="shared" si="43"/>
        <v/>
      </c>
      <c r="M306" s="154"/>
      <c r="N306" s="155"/>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0" t="str">
        <f>IF(PB!F307="","",PB!F307)</f>
        <v/>
      </c>
      <c r="I307" s="72" t="str">
        <f>IF(NISBAHPBT="","",PB!KA307)</f>
        <v/>
      </c>
      <c r="J307" s="72" t="str">
        <f>IF(NISBAHPBA="","",PB!KB307)</f>
        <v/>
      </c>
      <c r="K307" s="25" t="str">
        <f t="shared" si="42"/>
        <v/>
      </c>
      <c r="L307" s="151" t="str">
        <f t="shared" si="43"/>
        <v/>
      </c>
      <c r="M307" s="154"/>
      <c r="N307" s="155"/>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0" t="str">
        <f>IF(PB!F308="","",PB!F308)</f>
        <v/>
      </c>
      <c r="I308" s="72" t="str">
        <f>IF(NISBAHPBT="","",PB!KA308)</f>
        <v/>
      </c>
      <c r="J308" s="72" t="str">
        <f>IF(NISBAHPBA="","",PB!KB308)</f>
        <v/>
      </c>
      <c r="K308" s="25" t="str">
        <f t="shared" si="42"/>
        <v/>
      </c>
      <c r="L308" s="151" t="str">
        <f t="shared" si="43"/>
        <v/>
      </c>
      <c r="M308" s="154"/>
      <c r="N308" s="155"/>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0" t="str">
        <f>IF(PB!F309="","",PB!F309)</f>
        <v/>
      </c>
      <c r="I309" s="72" t="str">
        <f>IF(NISBAHPBT="","",PB!KA309)</f>
        <v/>
      </c>
      <c r="J309" s="72" t="str">
        <f>IF(NISBAHPBA="","",PB!KB309)</f>
        <v/>
      </c>
      <c r="K309" s="25" t="str">
        <f t="shared" si="42"/>
        <v/>
      </c>
      <c r="L309" s="151" t="str">
        <f t="shared" si="43"/>
        <v/>
      </c>
      <c r="M309" s="154"/>
      <c r="N309" s="155"/>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0" t="str">
        <f>IF(PB!F310="","",PB!F310)</f>
        <v/>
      </c>
      <c r="I310" s="72" t="str">
        <f>IF(NISBAHPBT="","",PB!KA310)</f>
        <v/>
      </c>
      <c r="J310" s="72" t="str">
        <f>IF(NISBAHPBA="","",PB!KB310)</f>
        <v/>
      </c>
      <c r="K310" s="25" t="str">
        <f t="shared" si="42"/>
        <v/>
      </c>
      <c r="L310" s="151" t="str">
        <f t="shared" si="43"/>
        <v/>
      </c>
      <c r="M310" s="154"/>
      <c r="N310" s="155"/>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0" t="str">
        <f>IF(PB!F311="","",PB!F311)</f>
        <v/>
      </c>
      <c r="I311" s="72" t="str">
        <f>IF(NISBAHPBT="","",PB!KA311)</f>
        <v/>
      </c>
      <c r="J311" s="72" t="str">
        <f>IF(NISBAHPBA="","",PB!KB311)</f>
        <v/>
      </c>
      <c r="K311" s="25" t="str">
        <f t="shared" si="42"/>
        <v/>
      </c>
      <c r="L311" s="151" t="str">
        <f t="shared" si="43"/>
        <v/>
      </c>
      <c r="M311" s="154"/>
      <c r="N311" s="155"/>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0" t="str">
        <f>IF(PB!F312="","",PB!F312)</f>
        <v/>
      </c>
      <c r="I312" s="72" t="str">
        <f>IF(NISBAHPBT="","",PB!KA312)</f>
        <v/>
      </c>
      <c r="J312" s="72" t="str">
        <f>IF(NISBAHPBA="","",PB!KB312)</f>
        <v/>
      </c>
      <c r="K312" s="25" t="str">
        <f t="shared" si="42"/>
        <v/>
      </c>
      <c r="L312" s="151" t="str">
        <f t="shared" si="43"/>
        <v/>
      </c>
      <c r="M312" s="154"/>
      <c r="N312" s="155"/>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0" t="str">
        <f>IF(PB!F313="","",PB!F313)</f>
        <v/>
      </c>
      <c r="I313" s="72" t="str">
        <f>IF(NISBAHPBT="","",PB!KA313)</f>
        <v/>
      </c>
      <c r="J313" s="72" t="str">
        <f>IF(NISBAHPBA="","",PB!KB313)</f>
        <v/>
      </c>
      <c r="K313" s="25" t="str">
        <f t="shared" si="42"/>
        <v/>
      </c>
      <c r="L313" s="151" t="str">
        <f t="shared" si="43"/>
        <v/>
      </c>
      <c r="M313" s="154"/>
      <c r="N313" s="155"/>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0" t="str">
        <f>IF(PB!F314="","",PB!F314)</f>
        <v/>
      </c>
      <c r="I314" s="72" t="str">
        <f>IF(NISBAHPBT="","",PB!KA314)</f>
        <v/>
      </c>
      <c r="J314" s="72" t="str">
        <f>IF(NISBAHPBA="","",PB!KB314)</f>
        <v/>
      </c>
      <c r="K314" s="25" t="str">
        <f t="shared" si="42"/>
        <v/>
      </c>
      <c r="L314" s="151" t="str">
        <f t="shared" si="43"/>
        <v/>
      </c>
      <c r="M314" s="154"/>
      <c r="N314" s="155"/>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0" t="str">
        <f>IF(PB!F315="","",PB!F315)</f>
        <v/>
      </c>
      <c r="I315" s="72" t="str">
        <f>IF(NISBAHPBT="","",PB!KA315)</f>
        <v/>
      </c>
      <c r="J315" s="72" t="str">
        <f>IF(NISBAHPBA="","",PB!KB315)</f>
        <v/>
      </c>
      <c r="K315" s="25" t="str">
        <f t="shared" si="42"/>
        <v/>
      </c>
      <c r="L315" s="151" t="str">
        <f t="shared" si="43"/>
        <v/>
      </c>
      <c r="M315" s="154"/>
      <c r="N315" s="155"/>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0" t="str">
        <f>IF(PB!F316="","",PB!F316)</f>
        <v/>
      </c>
      <c r="I316" s="72" t="str">
        <f>IF(NISBAHPBT="","",PB!KA316)</f>
        <v/>
      </c>
      <c r="J316" s="72" t="str">
        <f>IF(NISBAHPBA="","",PB!KB316)</f>
        <v/>
      </c>
      <c r="K316" s="25" t="str">
        <f t="shared" si="42"/>
        <v/>
      </c>
      <c r="L316" s="151" t="str">
        <f t="shared" si="43"/>
        <v/>
      </c>
      <c r="M316" s="154"/>
      <c r="N316" s="155"/>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0" t="str">
        <f>IF(PB!F317="","",PB!F317)</f>
        <v/>
      </c>
      <c r="I317" s="72" t="str">
        <f>IF(NISBAHPBT="","",PB!KA317)</f>
        <v/>
      </c>
      <c r="J317" s="72" t="str">
        <f>IF(NISBAHPBA="","",PB!KB317)</f>
        <v/>
      </c>
      <c r="K317" s="25" t="str">
        <f t="shared" si="42"/>
        <v/>
      </c>
      <c r="L317" s="151" t="str">
        <f t="shared" si="43"/>
        <v/>
      </c>
      <c r="M317" s="154"/>
      <c r="N317" s="155"/>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0" t="str">
        <f>IF(PB!F318="","",PB!F318)</f>
        <v/>
      </c>
      <c r="I318" s="72" t="str">
        <f>IF(NISBAHPBT="","",PB!KA318)</f>
        <v/>
      </c>
      <c r="J318" s="72" t="str">
        <f>IF(NISBAHPBA="","",PB!KB318)</f>
        <v/>
      </c>
      <c r="K318" s="25" t="str">
        <f t="shared" si="42"/>
        <v/>
      </c>
      <c r="L318" s="151" t="str">
        <f t="shared" si="43"/>
        <v/>
      </c>
      <c r="M318" s="154"/>
      <c r="N318" s="155"/>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0" t="str">
        <f>IF(PB!F319="","",PB!F319)</f>
        <v/>
      </c>
      <c r="I319" s="72" t="str">
        <f>IF(NISBAHPBT="","",PB!KA319)</f>
        <v/>
      </c>
      <c r="J319" s="72" t="str">
        <f>IF(NISBAHPBA="","",PB!KB319)</f>
        <v/>
      </c>
      <c r="K319" s="25" t="str">
        <f t="shared" si="42"/>
        <v/>
      </c>
      <c r="L319" s="151" t="str">
        <f t="shared" si="43"/>
        <v/>
      </c>
      <c r="M319" s="154"/>
      <c r="N319" s="155"/>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0" t="str">
        <f>IF(PB!F320="","",PB!F320)</f>
        <v/>
      </c>
      <c r="I320" s="72" t="str">
        <f>IF(NISBAHPBT="","",PB!KA320)</f>
        <v/>
      </c>
      <c r="J320" s="72" t="str">
        <f>IF(NISBAHPBA="","",PB!KB320)</f>
        <v/>
      </c>
      <c r="K320" s="25" t="str">
        <f t="shared" si="42"/>
        <v/>
      </c>
      <c r="L320" s="151" t="str">
        <f t="shared" si="43"/>
        <v/>
      </c>
      <c r="M320" s="154"/>
      <c r="N320" s="155"/>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0" t="str">
        <f>IF(PB!F321="","",PB!F321)</f>
        <v/>
      </c>
      <c r="I321" s="72" t="str">
        <f>IF(NISBAHPBT="","",PB!KA321)</f>
        <v/>
      </c>
      <c r="J321" s="72" t="str">
        <f>IF(NISBAHPBA="","",PB!KB321)</f>
        <v/>
      </c>
      <c r="K321" s="25" t="str">
        <f t="shared" si="42"/>
        <v/>
      </c>
      <c r="L321" s="151" t="str">
        <f t="shared" si="43"/>
        <v/>
      </c>
      <c r="M321" s="154"/>
      <c r="N321" s="155"/>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0" t="str">
        <f>IF(PB!F322="","",PB!F322)</f>
        <v/>
      </c>
      <c r="I322" s="72" t="str">
        <f>IF(NISBAHPBT="","",PB!KA322)</f>
        <v/>
      </c>
      <c r="J322" s="72" t="str">
        <f>IF(NISBAHPBA="","",PB!KB322)</f>
        <v/>
      </c>
      <c r="K322" s="25" t="str">
        <f t="shared" si="42"/>
        <v/>
      </c>
      <c r="L322" s="151" t="str">
        <f t="shared" si="43"/>
        <v/>
      </c>
      <c r="M322" s="154"/>
      <c r="N322" s="155"/>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0" t="str">
        <f>IF(PB!F323="","",PB!F323)</f>
        <v/>
      </c>
      <c r="I323" s="72" t="str">
        <f>IF(NISBAHPBT="","",PB!KA323)</f>
        <v/>
      </c>
      <c r="J323" s="72" t="str">
        <f>IF(NISBAHPBA="","",PB!KB323)</f>
        <v/>
      </c>
      <c r="K323" s="25" t="str">
        <f t="shared" si="42"/>
        <v/>
      </c>
      <c r="L323" s="151" t="str">
        <f t="shared" si="43"/>
        <v/>
      </c>
      <c r="M323" s="154"/>
      <c r="N323" s="155"/>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0" t="str">
        <f>IF(PB!F324="","",PB!F324)</f>
        <v/>
      </c>
      <c r="I324" s="72" t="str">
        <f>IF(NISBAHPBT="","",PB!KA324)</f>
        <v/>
      </c>
      <c r="J324" s="72" t="str">
        <f>IF(NISBAHPBA="","",PB!KB324)</f>
        <v/>
      </c>
      <c r="K324" s="25" t="str">
        <f t="shared" si="42"/>
        <v/>
      </c>
      <c r="L324" s="151" t="str">
        <f t="shared" si="43"/>
        <v/>
      </c>
      <c r="M324" s="154"/>
      <c r="N324" s="155"/>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0" t="str">
        <f>IF(PB!F325="","",PB!F325)</f>
        <v/>
      </c>
      <c r="I325" s="72" t="str">
        <f>IF(NISBAHPBT="","",PB!KA325)</f>
        <v/>
      </c>
      <c r="J325" s="72" t="str">
        <f>IF(NISBAHPBA="","",PB!KB325)</f>
        <v/>
      </c>
      <c r="K325" s="25" t="str">
        <f t="shared" si="42"/>
        <v/>
      </c>
      <c r="L325" s="151" t="str">
        <f t="shared" si="43"/>
        <v/>
      </c>
      <c r="M325" s="154"/>
      <c r="N325" s="155"/>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0" t="str">
        <f>IF(PB!F326="","",PB!F326)</f>
        <v/>
      </c>
      <c r="I326" s="72" t="str">
        <f>IF(NISBAHPBT="","",PB!KA326)</f>
        <v/>
      </c>
      <c r="J326" s="72" t="str">
        <f>IF(NISBAHPBA="","",PB!KB326)</f>
        <v/>
      </c>
      <c r="K326" s="25" t="str">
        <f t="shared" si="42"/>
        <v/>
      </c>
      <c r="L326" s="151" t="str">
        <f t="shared" si="43"/>
        <v/>
      </c>
      <c r="M326" s="154"/>
      <c r="N326" s="155"/>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0" t="str">
        <f>IF(PB!F327="","",PB!F327)</f>
        <v/>
      </c>
      <c r="I327" s="72" t="str">
        <f>IF(NISBAHPBT="","",PB!KA327)</f>
        <v/>
      </c>
      <c r="J327" s="72" t="str">
        <f>IF(NISBAHPBA="","",PB!KB327)</f>
        <v/>
      </c>
      <c r="K327" s="25" t="str">
        <f t="shared" si="42"/>
        <v/>
      </c>
      <c r="L327" s="151" t="str">
        <f t="shared" si="43"/>
        <v/>
      </c>
      <c r="M327" s="154"/>
      <c r="N327" s="155"/>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0" t="str">
        <f>IF(PB!F328="","",PB!F328)</f>
        <v/>
      </c>
      <c r="I328" s="72" t="str">
        <f>IF(NISBAHPBT="","",PB!KA328)</f>
        <v/>
      </c>
      <c r="J328" s="72" t="str">
        <f>IF(NISBAHPBA="","",PB!KB328)</f>
        <v/>
      </c>
      <c r="K328" s="25" t="str">
        <f t="shared" si="42"/>
        <v/>
      </c>
      <c r="L328" s="151" t="str">
        <f t="shared" si="43"/>
        <v/>
      </c>
      <c r="M328" s="154"/>
      <c r="N328" s="155"/>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0" t="str">
        <f>IF(PB!F329="","",PB!F329)</f>
        <v/>
      </c>
      <c r="I329" s="72" t="str">
        <f>IF(NISBAHPBT="","",PB!KA329)</f>
        <v/>
      </c>
      <c r="J329" s="72" t="str">
        <f>IF(NISBAHPBA="","",PB!KB329)</f>
        <v/>
      </c>
      <c r="K329" s="25" t="str">
        <f t="shared" ref="K329:K392" si="51">IF(I329="","",I329*100/NISBAHPBT)</f>
        <v/>
      </c>
      <c r="L329" s="151" t="str">
        <f t="shared" ref="L329:L392" si="52">IF(J329="","",J329*100/NISBAHPBA)</f>
        <v/>
      </c>
      <c r="M329" s="154"/>
      <c r="N329" s="155"/>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0" t="str">
        <f>IF(PB!F330="","",PB!F330)</f>
        <v/>
      </c>
      <c r="I330" s="72" t="str">
        <f>IF(NISBAHPBT="","",PB!KA330)</f>
        <v/>
      </c>
      <c r="J330" s="72" t="str">
        <f>IF(NISBAHPBA="","",PB!KB330)</f>
        <v/>
      </c>
      <c r="K330" s="25" t="str">
        <f t="shared" si="51"/>
        <v/>
      </c>
      <c r="L330" s="151" t="str">
        <f t="shared" si="52"/>
        <v/>
      </c>
      <c r="M330" s="154"/>
      <c r="N330" s="155"/>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0" t="str">
        <f>IF(PB!F331="","",PB!F331)</f>
        <v/>
      </c>
      <c r="I331" s="72" t="str">
        <f>IF(NISBAHPBT="","",PB!KA331)</f>
        <v/>
      </c>
      <c r="J331" s="72" t="str">
        <f>IF(NISBAHPBA="","",PB!KB331)</f>
        <v/>
      </c>
      <c r="K331" s="25" t="str">
        <f t="shared" si="51"/>
        <v/>
      </c>
      <c r="L331" s="151" t="str">
        <f t="shared" si="52"/>
        <v/>
      </c>
      <c r="M331" s="154"/>
      <c r="N331" s="155"/>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0" t="str">
        <f>IF(PB!F332="","",PB!F332)</f>
        <v/>
      </c>
      <c r="I332" s="72" t="str">
        <f>IF(NISBAHPBT="","",PB!KA332)</f>
        <v/>
      </c>
      <c r="J332" s="72" t="str">
        <f>IF(NISBAHPBA="","",PB!KB332)</f>
        <v/>
      </c>
      <c r="K332" s="25" t="str">
        <f t="shared" si="51"/>
        <v/>
      </c>
      <c r="L332" s="151" t="str">
        <f t="shared" si="52"/>
        <v/>
      </c>
      <c r="M332" s="154"/>
      <c r="N332" s="155"/>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0" t="str">
        <f>IF(PB!F333="","",PB!F333)</f>
        <v/>
      </c>
      <c r="I333" s="72" t="str">
        <f>IF(NISBAHPBT="","",PB!KA333)</f>
        <v/>
      </c>
      <c r="J333" s="72" t="str">
        <f>IF(NISBAHPBA="","",PB!KB333)</f>
        <v/>
      </c>
      <c r="K333" s="25" t="str">
        <f t="shared" si="51"/>
        <v/>
      </c>
      <c r="L333" s="151" t="str">
        <f t="shared" si="52"/>
        <v/>
      </c>
      <c r="M333" s="154"/>
      <c r="N333" s="155"/>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0" t="str">
        <f>IF(PB!F334="","",PB!F334)</f>
        <v/>
      </c>
      <c r="I334" s="72" t="str">
        <f>IF(NISBAHPBT="","",PB!KA334)</f>
        <v/>
      </c>
      <c r="J334" s="72" t="str">
        <f>IF(NISBAHPBA="","",PB!KB334)</f>
        <v/>
      </c>
      <c r="K334" s="25" t="str">
        <f t="shared" si="51"/>
        <v/>
      </c>
      <c r="L334" s="151" t="str">
        <f t="shared" si="52"/>
        <v/>
      </c>
      <c r="M334" s="154"/>
      <c r="N334" s="155"/>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0" t="str">
        <f>IF(PB!F335="","",PB!F335)</f>
        <v/>
      </c>
      <c r="I335" s="72" t="str">
        <f>IF(NISBAHPBT="","",PB!KA335)</f>
        <v/>
      </c>
      <c r="J335" s="72" t="str">
        <f>IF(NISBAHPBA="","",PB!KB335)</f>
        <v/>
      </c>
      <c r="K335" s="25" t="str">
        <f t="shared" si="51"/>
        <v/>
      </c>
      <c r="L335" s="151" t="str">
        <f t="shared" si="52"/>
        <v/>
      </c>
      <c r="M335" s="154"/>
      <c r="N335" s="155"/>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0" t="str">
        <f>IF(PB!F336="","",PB!F336)</f>
        <v/>
      </c>
      <c r="I336" s="72" t="str">
        <f>IF(NISBAHPBT="","",PB!KA336)</f>
        <v/>
      </c>
      <c r="J336" s="72" t="str">
        <f>IF(NISBAHPBA="","",PB!KB336)</f>
        <v/>
      </c>
      <c r="K336" s="25" t="str">
        <f t="shared" si="51"/>
        <v/>
      </c>
      <c r="L336" s="151" t="str">
        <f t="shared" si="52"/>
        <v/>
      </c>
      <c r="M336" s="154"/>
      <c r="N336" s="155"/>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0" t="str">
        <f>IF(PB!F337="","",PB!F337)</f>
        <v/>
      </c>
      <c r="I337" s="72" t="str">
        <f>IF(NISBAHPBT="","",PB!KA337)</f>
        <v/>
      </c>
      <c r="J337" s="72" t="str">
        <f>IF(NISBAHPBA="","",PB!KB337)</f>
        <v/>
      </c>
      <c r="K337" s="25" t="str">
        <f t="shared" si="51"/>
        <v/>
      </c>
      <c r="L337" s="151" t="str">
        <f t="shared" si="52"/>
        <v/>
      </c>
      <c r="M337" s="154"/>
      <c r="N337" s="155"/>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0" t="str">
        <f>IF(PB!F338="","",PB!F338)</f>
        <v/>
      </c>
      <c r="I338" s="72" t="str">
        <f>IF(NISBAHPBT="","",PB!KA338)</f>
        <v/>
      </c>
      <c r="J338" s="72" t="str">
        <f>IF(NISBAHPBA="","",PB!KB338)</f>
        <v/>
      </c>
      <c r="K338" s="25" t="str">
        <f t="shared" si="51"/>
        <v/>
      </c>
      <c r="L338" s="151" t="str">
        <f t="shared" si="52"/>
        <v/>
      </c>
      <c r="M338" s="154"/>
      <c r="N338" s="155"/>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0" t="str">
        <f>IF(PB!F339="","",PB!F339)</f>
        <v/>
      </c>
      <c r="I339" s="72" t="str">
        <f>IF(NISBAHPBT="","",PB!KA339)</f>
        <v/>
      </c>
      <c r="J339" s="72" t="str">
        <f>IF(NISBAHPBA="","",PB!KB339)</f>
        <v/>
      </c>
      <c r="K339" s="25" t="str">
        <f t="shared" si="51"/>
        <v/>
      </c>
      <c r="L339" s="151" t="str">
        <f t="shared" si="52"/>
        <v/>
      </c>
      <c r="M339" s="154"/>
      <c r="N339" s="155"/>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0" t="str">
        <f>IF(PB!F340="","",PB!F340)</f>
        <v/>
      </c>
      <c r="I340" s="72" t="str">
        <f>IF(NISBAHPBT="","",PB!KA340)</f>
        <v/>
      </c>
      <c r="J340" s="72" t="str">
        <f>IF(NISBAHPBA="","",PB!KB340)</f>
        <v/>
      </c>
      <c r="K340" s="25" t="str">
        <f t="shared" si="51"/>
        <v/>
      </c>
      <c r="L340" s="151" t="str">
        <f t="shared" si="52"/>
        <v/>
      </c>
      <c r="M340" s="154"/>
      <c r="N340" s="155"/>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0" t="str">
        <f>IF(PB!F341="","",PB!F341)</f>
        <v/>
      </c>
      <c r="I341" s="72" t="str">
        <f>IF(NISBAHPBT="","",PB!KA341)</f>
        <v/>
      </c>
      <c r="J341" s="72" t="str">
        <f>IF(NISBAHPBA="","",PB!KB341)</f>
        <v/>
      </c>
      <c r="K341" s="25" t="str">
        <f t="shared" si="51"/>
        <v/>
      </c>
      <c r="L341" s="151" t="str">
        <f t="shared" si="52"/>
        <v/>
      </c>
      <c r="M341" s="154"/>
      <c r="N341" s="155"/>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0" t="str">
        <f>IF(PB!F342="","",PB!F342)</f>
        <v/>
      </c>
      <c r="I342" s="72" t="str">
        <f>IF(NISBAHPBT="","",PB!KA342)</f>
        <v/>
      </c>
      <c r="J342" s="72" t="str">
        <f>IF(NISBAHPBA="","",PB!KB342)</f>
        <v/>
      </c>
      <c r="K342" s="25" t="str">
        <f t="shared" si="51"/>
        <v/>
      </c>
      <c r="L342" s="151" t="str">
        <f t="shared" si="52"/>
        <v/>
      </c>
      <c r="M342" s="154"/>
      <c r="N342" s="155"/>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0" t="str">
        <f>IF(PB!F343="","",PB!F343)</f>
        <v/>
      </c>
      <c r="I343" s="72" t="str">
        <f>IF(NISBAHPBT="","",PB!KA343)</f>
        <v/>
      </c>
      <c r="J343" s="72" t="str">
        <f>IF(NISBAHPBA="","",PB!KB343)</f>
        <v/>
      </c>
      <c r="K343" s="25" t="str">
        <f t="shared" si="51"/>
        <v/>
      </c>
      <c r="L343" s="151" t="str">
        <f t="shared" si="52"/>
        <v/>
      </c>
      <c r="M343" s="154"/>
      <c r="N343" s="155"/>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0" t="str">
        <f>IF(PB!F344="","",PB!F344)</f>
        <v/>
      </c>
      <c r="I344" s="72" t="str">
        <f>IF(NISBAHPBT="","",PB!KA344)</f>
        <v/>
      </c>
      <c r="J344" s="72" t="str">
        <f>IF(NISBAHPBA="","",PB!KB344)</f>
        <v/>
      </c>
      <c r="K344" s="25" t="str">
        <f t="shared" si="51"/>
        <v/>
      </c>
      <c r="L344" s="151" t="str">
        <f t="shared" si="52"/>
        <v/>
      </c>
      <c r="M344" s="154"/>
      <c r="N344" s="155"/>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0" t="str">
        <f>IF(PB!F345="","",PB!F345)</f>
        <v/>
      </c>
      <c r="I345" s="72" t="str">
        <f>IF(NISBAHPBT="","",PB!KA345)</f>
        <v/>
      </c>
      <c r="J345" s="72" t="str">
        <f>IF(NISBAHPBA="","",PB!KB345)</f>
        <v/>
      </c>
      <c r="K345" s="25" t="str">
        <f t="shared" si="51"/>
        <v/>
      </c>
      <c r="L345" s="151" t="str">
        <f t="shared" si="52"/>
        <v/>
      </c>
      <c r="M345" s="154"/>
      <c r="N345" s="155"/>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0" t="str">
        <f>IF(PB!F346="","",PB!F346)</f>
        <v/>
      </c>
      <c r="I346" s="72" t="str">
        <f>IF(NISBAHPBT="","",PB!KA346)</f>
        <v/>
      </c>
      <c r="J346" s="72" t="str">
        <f>IF(NISBAHPBA="","",PB!KB346)</f>
        <v/>
      </c>
      <c r="K346" s="25" t="str">
        <f t="shared" si="51"/>
        <v/>
      </c>
      <c r="L346" s="151" t="str">
        <f t="shared" si="52"/>
        <v/>
      </c>
      <c r="M346" s="154"/>
      <c r="N346" s="155"/>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0" t="str">
        <f>IF(PB!F347="","",PB!F347)</f>
        <v/>
      </c>
      <c r="I347" s="72" t="str">
        <f>IF(NISBAHPBT="","",PB!KA347)</f>
        <v/>
      </c>
      <c r="J347" s="72" t="str">
        <f>IF(NISBAHPBA="","",PB!KB347)</f>
        <v/>
      </c>
      <c r="K347" s="25" t="str">
        <f t="shared" si="51"/>
        <v/>
      </c>
      <c r="L347" s="151" t="str">
        <f t="shared" si="52"/>
        <v/>
      </c>
      <c r="M347" s="154"/>
      <c r="N347" s="155"/>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0" t="str">
        <f>IF(PB!F348="","",PB!F348)</f>
        <v/>
      </c>
      <c r="I348" s="72" t="str">
        <f>IF(NISBAHPBT="","",PB!KA348)</f>
        <v/>
      </c>
      <c r="J348" s="72" t="str">
        <f>IF(NISBAHPBA="","",PB!KB348)</f>
        <v/>
      </c>
      <c r="K348" s="25" t="str">
        <f t="shared" si="51"/>
        <v/>
      </c>
      <c r="L348" s="151" t="str">
        <f t="shared" si="52"/>
        <v/>
      </c>
      <c r="M348" s="154"/>
      <c r="N348" s="155"/>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0" t="str">
        <f>IF(PB!F349="","",PB!F349)</f>
        <v/>
      </c>
      <c r="I349" s="72" t="str">
        <f>IF(NISBAHPBT="","",PB!KA349)</f>
        <v/>
      </c>
      <c r="J349" s="72" t="str">
        <f>IF(NISBAHPBA="","",PB!KB349)</f>
        <v/>
      </c>
      <c r="K349" s="25" t="str">
        <f t="shared" si="51"/>
        <v/>
      </c>
      <c r="L349" s="151" t="str">
        <f t="shared" si="52"/>
        <v/>
      </c>
      <c r="M349" s="154"/>
      <c r="N349" s="155"/>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0" t="str">
        <f>IF(PB!F350="","",PB!F350)</f>
        <v/>
      </c>
      <c r="I350" s="72" t="str">
        <f>IF(NISBAHPBT="","",PB!KA350)</f>
        <v/>
      </c>
      <c r="J350" s="72" t="str">
        <f>IF(NISBAHPBA="","",PB!KB350)</f>
        <v/>
      </c>
      <c r="K350" s="25" t="str">
        <f t="shared" si="51"/>
        <v/>
      </c>
      <c r="L350" s="151" t="str">
        <f t="shared" si="52"/>
        <v/>
      </c>
      <c r="M350" s="154"/>
      <c r="N350" s="155"/>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0" t="str">
        <f>IF(PB!F351="","",PB!F351)</f>
        <v/>
      </c>
      <c r="I351" s="72" t="str">
        <f>IF(NISBAHPBT="","",PB!KA351)</f>
        <v/>
      </c>
      <c r="J351" s="72" t="str">
        <f>IF(NISBAHPBA="","",PB!KB351)</f>
        <v/>
      </c>
      <c r="K351" s="25" t="str">
        <f t="shared" si="51"/>
        <v/>
      </c>
      <c r="L351" s="151" t="str">
        <f t="shared" si="52"/>
        <v/>
      </c>
      <c r="M351" s="154"/>
      <c r="N351" s="155"/>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0" t="str">
        <f>IF(PB!F352="","",PB!F352)</f>
        <v/>
      </c>
      <c r="I352" s="72" t="str">
        <f>IF(NISBAHPBT="","",PB!KA352)</f>
        <v/>
      </c>
      <c r="J352" s="72" t="str">
        <f>IF(NISBAHPBA="","",PB!KB352)</f>
        <v/>
      </c>
      <c r="K352" s="25" t="str">
        <f t="shared" si="51"/>
        <v/>
      </c>
      <c r="L352" s="151" t="str">
        <f t="shared" si="52"/>
        <v/>
      </c>
      <c r="M352" s="154"/>
      <c r="N352" s="155"/>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0" t="str">
        <f>IF(PB!F353="","",PB!F353)</f>
        <v/>
      </c>
      <c r="I353" s="72" t="str">
        <f>IF(NISBAHPBT="","",PB!KA353)</f>
        <v/>
      </c>
      <c r="J353" s="72" t="str">
        <f>IF(NISBAHPBA="","",PB!KB353)</f>
        <v/>
      </c>
      <c r="K353" s="25" t="str">
        <f t="shared" si="51"/>
        <v/>
      </c>
      <c r="L353" s="151" t="str">
        <f t="shared" si="52"/>
        <v/>
      </c>
      <c r="M353" s="154"/>
      <c r="N353" s="155"/>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0" t="str">
        <f>IF(PB!F354="","",PB!F354)</f>
        <v/>
      </c>
      <c r="I354" s="72" t="str">
        <f>IF(NISBAHPBT="","",PB!KA354)</f>
        <v/>
      </c>
      <c r="J354" s="72" t="str">
        <f>IF(NISBAHPBA="","",PB!KB354)</f>
        <v/>
      </c>
      <c r="K354" s="25" t="str">
        <f t="shared" si="51"/>
        <v/>
      </c>
      <c r="L354" s="151" t="str">
        <f t="shared" si="52"/>
        <v/>
      </c>
      <c r="M354" s="154"/>
      <c r="N354" s="155"/>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0" t="str">
        <f>IF(PB!F355="","",PB!F355)</f>
        <v/>
      </c>
      <c r="I355" s="72" t="str">
        <f>IF(NISBAHPBT="","",PB!KA355)</f>
        <v/>
      </c>
      <c r="J355" s="72" t="str">
        <f>IF(NISBAHPBA="","",PB!KB355)</f>
        <v/>
      </c>
      <c r="K355" s="25" t="str">
        <f t="shared" si="51"/>
        <v/>
      </c>
      <c r="L355" s="151" t="str">
        <f t="shared" si="52"/>
        <v/>
      </c>
      <c r="M355" s="154"/>
      <c r="N355" s="155"/>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0" t="str">
        <f>IF(PB!F356="","",PB!F356)</f>
        <v/>
      </c>
      <c r="I356" s="72" t="str">
        <f>IF(NISBAHPBT="","",PB!KA356)</f>
        <v/>
      </c>
      <c r="J356" s="72" t="str">
        <f>IF(NISBAHPBA="","",PB!KB356)</f>
        <v/>
      </c>
      <c r="K356" s="25" t="str">
        <f t="shared" si="51"/>
        <v/>
      </c>
      <c r="L356" s="151" t="str">
        <f t="shared" si="52"/>
        <v/>
      </c>
      <c r="M356" s="154"/>
      <c r="N356" s="155"/>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0" t="str">
        <f>IF(PB!F357="","",PB!F357)</f>
        <v/>
      </c>
      <c r="I357" s="72" t="str">
        <f>IF(NISBAHPBT="","",PB!KA357)</f>
        <v/>
      </c>
      <c r="J357" s="72" t="str">
        <f>IF(NISBAHPBA="","",PB!KB357)</f>
        <v/>
      </c>
      <c r="K357" s="25" t="str">
        <f t="shared" si="51"/>
        <v/>
      </c>
      <c r="L357" s="151" t="str">
        <f t="shared" si="52"/>
        <v/>
      </c>
      <c r="M357" s="154"/>
      <c r="N357" s="155"/>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0" t="str">
        <f>IF(PB!F358="","",PB!F358)</f>
        <v/>
      </c>
      <c r="I358" s="72" t="str">
        <f>IF(NISBAHPBT="","",PB!KA358)</f>
        <v/>
      </c>
      <c r="J358" s="72" t="str">
        <f>IF(NISBAHPBA="","",PB!KB358)</f>
        <v/>
      </c>
      <c r="K358" s="25" t="str">
        <f t="shared" si="51"/>
        <v/>
      </c>
      <c r="L358" s="151" t="str">
        <f t="shared" si="52"/>
        <v/>
      </c>
      <c r="M358" s="154"/>
      <c r="N358" s="155"/>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0" t="str">
        <f>IF(PB!F359="","",PB!F359)</f>
        <v/>
      </c>
      <c r="I359" s="72" t="str">
        <f>IF(NISBAHPBT="","",PB!KA359)</f>
        <v/>
      </c>
      <c r="J359" s="72" t="str">
        <f>IF(NISBAHPBA="","",PB!KB359)</f>
        <v/>
      </c>
      <c r="K359" s="25" t="str">
        <f t="shared" si="51"/>
        <v/>
      </c>
      <c r="L359" s="151" t="str">
        <f t="shared" si="52"/>
        <v/>
      </c>
      <c r="M359" s="154"/>
      <c r="N359" s="155"/>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0" t="str">
        <f>IF(PB!F360="","",PB!F360)</f>
        <v/>
      </c>
      <c r="I360" s="72" t="str">
        <f>IF(NISBAHPBT="","",PB!KA360)</f>
        <v/>
      </c>
      <c r="J360" s="72" t="str">
        <f>IF(NISBAHPBA="","",PB!KB360)</f>
        <v/>
      </c>
      <c r="K360" s="25" t="str">
        <f t="shared" si="51"/>
        <v/>
      </c>
      <c r="L360" s="151" t="str">
        <f t="shared" si="52"/>
        <v/>
      </c>
      <c r="M360" s="154"/>
      <c r="N360" s="155"/>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0" t="str">
        <f>IF(PB!F361="","",PB!F361)</f>
        <v/>
      </c>
      <c r="I361" s="72" t="str">
        <f>IF(NISBAHPBT="","",PB!KA361)</f>
        <v/>
      </c>
      <c r="J361" s="72" t="str">
        <f>IF(NISBAHPBA="","",PB!KB361)</f>
        <v/>
      </c>
      <c r="K361" s="25" t="str">
        <f t="shared" si="51"/>
        <v/>
      </c>
      <c r="L361" s="151" t="str">
        <f t="shared" si="52"/>
        <v/>
      </c>
      <c r="M361" s="154"/>
      <c r="N361" s="155"/>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0" t="str">
        <f>IF(PB!F362="","",PB!F362)</f>
        <v/>
      </c>
      <c r="I362" s="72" t="str">
        <f>IF(NISBAHPBT="","",PB!KA362)</f>
        <v/>
      </c>
      <c r="J362" s="72" t="str">
        <f>IF(NISBAHPBA="","",PB!KB362)</f>
        <v/>
      </c>
      <c r="K362" s="25" t="str">
        <f t="shared" si="51"/>
        <v/>
      </c>
      <c r="L362" s="151" t="str">
        <f t="shared" si="52"/>
        <v/>
      </c>
      <c r="M362" s="154"/>
      <c r="N362" s="155"/>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0" t="str">
        <f>IF(PB!F363="","",PB!F363)</f>
        <v/>
      </c>
      <c r="I363" s="72" t="str">
        <f>IF(NISBAHPBT="","",PB!KA363)</f>
        <v/>
      </c>
      <c r="J363" s="72" t="str">
        <f>IF(NISBAHPBA="","",PB!KB363)</f>
        <v/>
      </c>
      <c r="K363" s="25" t="str">
        <f t="shared" si="51"/>
        <v/>
      </c>
      <c r="L363" s="151" t="str">
        <f t="shared" si="52"/>
        <v/>
      </c>
      <c r="M363" s="154"/>
      <c r="N363" s="155"/>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0" t="str">
        <f>IF(PB!F364="","",PB!F364)</f>
        <v/>
      </c>
      <c r="I364" s="72" t="str">
        <f>IF(NISBAHPBT="","",PB!KA364)</f>
        <v/>
      </c>
      <c r="J364" s="72" t="str">
        <f>IF(NISBAHPBA="","",PB!KB364)</f>
        <v/>
      </c>
      <c r="K364" s="25" t="str">
        <f t="shared" si="51"/>
        <v/>
      </c>
      <c r="L364" s="151" t="str">
        <f t="shared" si="52"/>
        <v/>
      </c>
      <c r="M364" s="154"/>
      <c r="N364" s="155"/>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0" t="str">
        <f>IF(PB!F365="","",PB!F365)</f>
        <v/>
      </c>
      <c r="I365" s="72" t="str">
        <f>IF(NISBAHPBT="","",PB!KA365)</f>
        <v/>
      </c>
      <c r="J365" s="72" t="str">
        <f>IF(NISBAHPBA="","",PB!KB365)</f>
        <v/>
      </c>
      <c r="K365" s="25" t="str">
        <f t="shared" si="51"/>
        <v/>
      </c>
      <c r="L365" s="151" t="str">
        <f t="shared" si="52"/>
        <v/>
      </c>
      <c r="M365" s="154"/>
      <c r="N365" s="155"/>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0" t="str">
        <f>IF(PB!F366="","",PB!F366)</f>
        <v/>
      </c>
      <c r="I366" s="72" t="str">
        <f>IF(NISBAHPBT="","",PB!KA366)</f>
        <v/>
      </c>
      <c r="J366" s="72" t="str">
        <f>IF(NISBAHPBA="","",PB!KB366)</f>
        <v/>
      </c>
      <c r="K366" s="25" t="str">
        <f t="shared" si="51"/>
        <v/>
      </c>
      <c r="L366" s="151" t="str">
        <f t="shared" si="52"/>
        <v/>
      </c>
      <c r="M366" s="154"/>
      <c r="N366" s="155"/>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0" t="str">
        <f>IF(PB!F367="","",PB!F367)</f>
        <v/>
      </c>
      <c r="I367" s="72" t="str">
        <f>IF(NISBAHPBT="","",PB!KA367)</f>
        <v/>
      </c>
      <c r="J367" s="72" t="str">
        <f>IF(NISBAHPBA="","",PB!KB367)</f>
        <v/>
      </c>
      <c r="K367" s="25" t="str">
        <f t="shared" si="51"/>
        <v/>
      </c>
      <c r="L367" s="151" t="str">
        <f t="shared" si="52"/>
        <v/>
      </c>
      <c r="M367" s="154"/>
      <c r="N367" s="155"/>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0" t="str">
        <f>IF(PB!F368="","",PB!F368)</f>
        <v/>
      </c>
      <c r="I368" s="72" t="str">
        <f>IF(NISBAHPBT="","",PB!KA368)</f>
        <v/>
      </c>
      <c r="J368" s="72" t="str">
        <f>IF(NISBAHPBA="","",PB!KB368)</f>
        <v/>
      </c>
      <c r="K368" s="25" t="str">
        <f t="shared" si="51"/>
        <v/>
      </c>
      <c r="L368" s="151" t="str">
        <f t="shared" si="52"/>
        <v/>
      </c>
      <c r="M368" s="154"/>
      <c r="N368" s="155"/>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0" t="str">
        <f>IF(PB!F369="","",PB!F369)</f>
        <v/>
      </c>
      <c r="I369" s="72" t="str">
        <f>IF(NISBAHPBT="","",PB!KA369)</f>
        <v/>
      </c>
      <c r="J369" s="72" t="str">
        <f>IF(NISBAHPBA="","",PB!KB369)</f>
        <v/>
      </c>
      <c r="K369" s="25" t="str">
        <f t="shared" si="51"/>
        <v/>
      </c>
      <c r="L369" s="151" t="str">
        <f t="shared" si="52"/>
        <v/>
      </c>
      <c r="M369" s="154"/>
      <c r="N369" s="155"/>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0" t="str">
        <f>IF(PB!F370="","",PB!F370)</f>
        <v/>
      </c>
      <c r="I370" s="72" t="str">
        <f>IF(NISBAHPBT="","",PB!KA370)</f>
        <v/>
      </c>
      <c r="J370" s="72" t="str">
        <f>IF(NISBAHPBA="","",PB!KB370)</f>
        <v/>
      </c>
      <c r="K370" s="25" t="str">
        <f t="shared" si="51"/>
        <v/>
      </c>
      <c r="L370" s="151" t="str">
        <f t="shared" si="52"/>
        <v/>
      </c>
      <c r="M370" s="154"/>
      <c r="N370" s="155"/>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0" t="str">
        <f>IF(PB!F371="","",PB!F371)</f>
        <v/>
      </c>
      <c r="I371" s="72" t="str">
        <f>IF(NISBAHPBT="","",PB!KA371)</f>
        <v/>
      </c>
      <c r="J371" s="72" t="str">
        <f>IF(NISBAHPBA="","",PB!KB371)</f>
        <v/>
      </c>
      <c r="K371" s="25" t="str">
        <f t="shared" si="51"/>
        <v/>
      </c>
      <c r="L371" s="151" t="str">
        <f t="shared" si="52"/>
        <v/>
      </c>
      <c r="M371" s="154"/>
      <c r="N371" s="155"/>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0" t="str">
        <f>IF(PB!F372="","",PB!F372)</f>
        <v/>
      </c>
      <c r="I372" s="72" t="str">
        <f>IF(NISBAHPBT="","",PB!KA372)</f>
        <v/>
      </c>
      <c r="J372" s="72" t="str">
        <f>IF(NISBAHPBA="","",PB!KB372)</f>
        <v/>
      </c>
      <c r="K372" s="25" t="str">
        <f t="shared" si="51"/>
        <v/>
      </c>
      <c r="L372" s="151" t="str">
        <f t="shared" si="52"/>
        <v/>
      </c>
      <c r="M372" s="154"/>
      <c r="N372" s="155"/>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0" t="str">
        <f>IF(PB!F373="","",PB!F373)</f>
        <v/>
      </c>
      <c r="I373" s="72" t="str">
        <f>IF(NISBAHPBT="","",PB!KA373)</f>
        <v/>
      </c>
      <c r="J373" s="72" t="str">
        <f>IF(NISBAHPBA="","",PB!KB373)</f>
        <v/>
      </c>
      <c r="K373" s="25" t="str">
        <f t="shared" si="51"/>
        <v/>
      </c>
      <c r="L373" s="151" t="str">
        <f t="shared" si="52"/>
        <v/>
      </c>
      <c r="M373" s="154"/>
      <c r="N373" s="155"/>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0" t="str">
        <f>IF(PB!F374="","",PB!F374)</f>
        <v/>
      </c>
      <c r="I374" s="72" t="str">
        <f>IF(NISBAHPBT="","",PB!KA374)</f>
        <v/>
      </c>
      <c r="J374" s="72" t="str">
        <f>IF(NISBAHPBA="","",PB!KB374)</f>
        <v/>
      </c>
      <c r="K374" s="25" t="str">
        <f t="shared" si="51"/>
        <v/>
      </c>
      <c r="L374" s="151" t="str">
        <f t="shared" si="52"/>
        <v/>
      </c>
      <c r="M374" s="154"/>
      <c r="N374" s="155"/>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0" t="str">
        <f>IF(PB!F375="","",PB!F375)</f>
        <v/>
      </c>
      <c r="I375" s="72" t="str">
        <f>IF(NISBAHPBT="","",PB!KA375)</f>
        <v/>
      </c>
      <c r="J375" s="72" t="str">
        <f>IF(NISBAHPBA="","",PB!KB375)</f>
        <v/>
      </c>
      <c r="K375" s="25" t="str">
        <f t="shared" si="51"/>
        <v/>
      </c>
      <c r="L375" s="151" t="str">
        <f t="shared" si="52"/>
        <v/>
      </c>
      <c r="M375" s="154"/>
      <c r="N375" s="155"/>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0" t="str">
        <f>IF(PB!F376="","",PB!F376)</f>
        <v/>
      </c>
      <c r="I376" s="72" t="str">
        <f>IF(NISBAHPBT="","",PB!KA376)</f>
        <v/>
      </c>
      <c r="J376" s="72" t="str">
        <f>IF(NISBAHPBA="","",PB!KB376)</f>
        <v/>
      </c>
      <c r="K376" s="25" t="str">
        <f t="shared" si="51"/>
        <v/>
      </c>
      <c r="L376" s="151" t="str">
        <f t="shared" si="52"/>
        <v/>
      </c>
      <c r="M376" s="154"/>
      <c r="N376" s="155"/>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0" t="str">
        <f>IF(PB!F377="","",PB!F377)</f>
        <v/>
      </c>
      <c r="I377" s="72" t="str">
        <f>IF(NISBAHPBT="","",PB!KA377)</f>
        <v/>
      </c>
      <c r="J377" s="72" t="str">
        <f>IF(NISBAHPBA="","",PB!KB377)</f>
        <v/>
      </c>
      <c r="K377" s="25" t="str">
        <f t="shared" si="51"/>
        <v/>
      </c>
      <c r="L377" s="151" t="str">
        <f t="shared" si="52"/>
        <v/>
      </c>
      <c r="M377" s="154"/>
      <c r="N377" s="155"/>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0" t="str">
        <f>IF(PB!F378="","",PB!F378)</f>
        <v/>
      </c>
      <c r="I378" s="72" t="str">
        <f>IF(NISBAHPBT="","",PB!KA378)</f>
        <v/>
      </c>
      <c r="J378" s="72" t="str">
        <f>IF(NISBAHPBA="","",PB!KB378)</f>
        <v/>
      </c>
      <c r="K378" s="25" t="str">
        <f t="shared" si="51"/>
        <v/>
      </c>
      <c r="L378" s="151" t="str">
        <f t="shared" si="52"/>
        <v/>
      </c>
      <c r="M378" s="154"/>
      <c r="N378" s="155"/>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0" t="str">
        <f>IF(PB!F379="","",PB!F379)</f>
        <v/>
      </c>
      <c r="I379" s="72" t="str">
        <f>IF(NISBAHPBT="","",PB!KA379)</f>
        <v/>
      </c>
      <c r="J379" s="72" t="str">
        <f>IF(NISBAHPBA="","",PB!KB379)</f>
        <v/>
      </c>
      <c r="K379" s="25" t="str">
        <f t="shared" si="51"/>
        <v/>
      </c>
      <c r="L379" s="151" t="str">
        <f t="shared" si="52"/>
        <v/>
      </c>
      <c r="M379" s="154"/>
      <c r="N379" s="155"/>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0" t="str">
        <f>IF(PB!F380="","",PB!F380)</f>
        <v/>
      </c>
      <c r="I380" s="72" t="str">
        <f>IF(NISBAHPBT="","",PB!KA380)</f>
        <v/>
      </c>
      <c r="J380" s="72" t="str">
        <f>IF(NISBAHPBA="","",PB!KB380)</f>
        <v/>
      </c>
      <c r="K380" s="25" t="str">
        <f t="shared" si="51"/>
        <v/>
      </c>
      <c r="L380" s="151" t="str">
        <f t="shared" si="52"/>
        <v/>
      </c>
      <c r="M380" s="154"/>
      <c r="N380" s="155"/>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0" t="str">
        <f>IF(PB!F381="","",PB!F381)</f>
        <v/>
      </c>
      <c r="I381" s="72" t="str">
        <f>IF(NISBAHPBT="","",PB!KA381)</f>
        <v/>
      </c>
      <c r="J381" s="72" t="str">
        <f>IF(NISBAHPBA="","",PB!KB381)</f>
        <v/>
      </c>
      <c r="K381" s="25" t="str">
        <f t="shared" si="51"/>
        <v/>
      </c>
      <c r="L381" s="151" t="str">
        <f t="shared" si="52"/>
        <v/>
      </c>
      <c r="M381" s="154"/>
      <c r="N381" s="155"/>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0" t="str">
        <f>IF(PB!F382="","",PB!F382)</f>
        <v/>
      </c>
      <c r="I382" s="72" t="str">
        <f>IF(NISBAHPBT="","",PB!KA382)</f>
        <v/>
      </c>
      <c r="J382" s="72" t="str">
        <f>IF(NISBAHPBA="","",PB!KB382)</f>
        <v/>
      </c>
      <c r="K382" s="25" t="str">
        <f t="shared" si="51"/>
        <v/>
      </c>
      <c r="L382" s="151" t="str">
        <f t="shared" si="52"/>
        <v/>
      </c>
      <c r="M382" s="154"/>
      <c r="N382" s="155"/>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0" t="str">
        <f>IF(PB!F383="","",PB!F383)</f>
        <v/>
      </c>
      <c r="I383" s="72" t="str">
        <f>IF(NISBAHPBT="","",PB!KA383)</f>
        <v/>
      </c>
      <c r="J383" s="72" t="str">
        <f>IF(NISBAHPBA="","",PB!KB383)</f>
        <v/>
      </c>
      <c r="K383" s="25" t="str">
        <f t="shared" si="51"/>
        <v/>
      </c>
      <c r="L383" s="151" t="str">
        <f t="shared" si="52"/>
        <v/>
      </c>
      <c r="M383" s="154"/>
      <c r="N383" s="155"/>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0" t="str">
        <f>IF(PB!F384="","",PB!F384)</f>
        <v/>
      </c>
      <c r="I384" s="72" t="str">
        <f>IF(NISBAHPBT="","",PB!KA384)</f>
        <v/>
      </c>
      <c r="J384" s="72" t="str">
        <f>IF(NISBAHPBA="","",PB!KB384)</f>
        <v/>
      </c>
      <c r="K384" s="25" t="str">
        <f t="shared" si="51"/>
        <v/>
      </c>
      <c r="L384" s="151" t="str">
        <f t="shared" si="52"/>
        <v/>
      </c>
      <c r="M384" s="154"/>
      <c r="N384" s="155"/>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0" t="str">
        <f>IF(PB!F385="","",PB!F385)</f>
        <v/>
      </c>
      <c r="I385" s="72" t="str">
        <f>IF(NISBAHPBT="","",PB!KA385)</f>
        <v/>
      </c>
      <c r="J385" s="72" t="str">
        <f>IF(NISBAHPBA="","",PB!KB385)</f>
        <v/>
      </c>
      <c r="K385" s="25" t="str">
        <f t="shared" si="51"/>
        <v/>
      </c>
      <c r="L385" s="151" t="str">
        <f t="shared" si="52"/>
        <v/>
      </c>
      <c r="M385" s="154"/>
      <c r="N385" s="155"/>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0" t="str">
        <f>IF(PB!F386="","",PB!F386)</f>
        <v/>
      </c>
      <c r="I386" s="72" t="str">
        <f>IF(NISBAHPBT="","",PB!KA386)</f>
        <v/>
      </c>
      <c r="J386" s="72" t="str">
        <f>IF(NISBAHPBA="","",PB!KB386)</f>
        <v/>
      </c>
      <c r="K386" s="25" t="str">
        <f t="shared" si="51"/>
        <v/>
      </c>
      <c r="L386" s="151" t="str">
        <f t="shared" si="52"/>
        <v/>
      </c>
      <c r="M386" s="154"/>
      <c r="N386" s="155"/>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0" t="str">
        <f>IF(PB!F387="","",PB!F387)</f>
        <v/>
      </c>
      <c r="I387" s="72" t="str">
        <f>IF(NISBAHPBT="","",PB!KA387)</f>
        <v/>
      </c>
      <c r="J387" s="72" t="str">
        <f>IF(NISBAHPBA="","",PB!KB387)</f>
        <v/>
      </c>
      <c r="K387" s="25" t="str">
        <f t="shared" si="51"/>
        <v/>
      </c>
      <c r="L387" s="151" t="str">
        <f t="shared" si="52"/>
        <v/>
      </c>
      <c r="M387" s="154"/>
      <c r="N387" s="155"/>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0" t="str">
        <f>IF(PB!F388="","",PB!F388)</f>
        <v/>
      </c>
      <c r="I388" s="72" t="str">
        <f>IF(NISBAHPBT="","",PB!KA388)</f>
        <v/>
      </c>
      <c r="J388" s="72" t="str">
        <f>IF(NISBAHPBA="","",PB!KB388)</f>
        <v/>
      </c>
      <c r="K388" s="25" t="str">
        <f t="shared" si="51"/>
        <v/>
      </c>
      <c r="L388" s="151" t="str">
        <f t="shared" si="52"/>
        <v/>
      </c>
      <c r="M388" s="154"/>
      <c r="N388" s="155"/>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0" t="str">
        <f>IF(PB!F389="","",PB!F389)</f>
        <v/>
      </c>
      <c r="I389" s="72" t="str">
        <f>IF(NISBAHPBT="","",PB!KA389)</f>
        <v/>
      </c>
      <c r="J389" s="72" t="str">
        <f>IF(NISBAHPBA="","",PB!KB389)</f>
        <v/>
      </c>
      <c r="K389" s="25" t="str">
        <f t="shared" si="51"/>
        <v/>
      </c>
      <c r="L389" s="151" t="str">
        <f t="shared" si="52"/>
        <v/>
      </c>
      <c r="M389" s="154"/>
      <c r="N389" s="155"/>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0" t="str">
        <f>IF(PB!F390="","",PB!F390)</f>
        <v/>
      </c>
      <c r="I390" s="72" t="str">
        <f>IF(NISBAHPBT="","",PB!KA390)</f>
        <v/>
      </c>
      <c r="J390" s="72" t="str">
        <f>IF(NISBAHPBA="","",PB!KB390)</f>
        <v/>
      </c>
      <c r="K390" s="25" t="str">
        <f t="shared" si="51"/>
        <v/>
      </c>
      <c r="L390" s="151" t="str">
        <f t="shared" si="52"/>
        <v/>
      </c>
      <c r="M390" s="154"/>
      <c r="N390" s="155"/>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0" t="str">
        <f>IF(PB!F391="","",PB!F391)</f>
        <v/>
      </c>
      <c r="I391" s="72" t="str">
        <f>IF(NISBAHPBT="","",PB!KA391)</f>
        <v/>
      </c>
      <c r="J391" s="72" t="str">
        <f>IF(NISBAHPBA="","",PB!KB391)</f>
        <v/>
      </c>
      <c r="K391" s="25" t="str">
        <f t="shared" si="51"/>
        <v/>
      </c>
      <c r="L391" s="151" t="str">
        <f t="shared" si="52"/>
        <v/>
      </c>
      <c r="M391" s="154"/>
      <c r="N391" s="155"/>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0" t="str">
        <f>IF(PB!F392="","",PB!F392)</f>
        <v/>
      </c>
      <c r="I392" s="72" t="str">
        <f>IF(NISBAHPBT="","",PB!KA392)</f>
        <v/>
      </c>
      <c r="J392" s="72" t="str">
        <f>IF(NISBAHPBA="","",PB!KB392)</f>
        <v/>
      </c>
      <c r="K392" s="25" t="str">
        <f t="shared" si="51"/>
        <v/>
      </c>
      <c r="L392" s="151" t="str">
        <f t="shared" si="52"/>
        <v/>
      </c>
      <c r="M392" s="154"/>
      <c r="N392" s="155"/>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0" t="str">
        <f>IF(PB!F393="","",PB!F393)</f>
        <v/>
      </c>
      <c r="I393" s="72" t="str">
        <f>IF(NISBAHPBT="","",PB!KA393)</f>
        <v/>
      </c>
      <c r="J393" s="72" t="str">
        <f>IF(NISBAHPBA="","",PB!KB393)</f>
        <v/>
      </c>
      <c r="K393" s="25" t="str">
        <f t="shared" ref="K393:K456" si="60">IF(I393="","",I393*100/NISBAHPBT)</f>
        <v/>
      </c>
      <c r="L393" s="151" t="str">
        <f t="shared" ref="L393:L456" si="61">IF(J393="","",J393*100/NISBAHPBA)</f>
        <v/>
      </c>
      <c r="M393" s="154"/>
      <c r="N393" s="155"/>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0" t="str">
        <f>IF(PB!F394="","",PB!F394)</f>
        <v/>
      </c>
      <c r="I394" s="72" t="str">
        <f>IF(NISBAHPBT="","",PB!KA394)</f>
        <v/>
      </c>
      <c r="J394" s="72" t="str">
        <f>IF(NISBAHPBA="","",PB!KB394)</f>
        <v/>
      </c>
      <c r="K394" s="25" t="str">
        <f t="shared" si="60"/>
        <v/>
      </c>
      <c r="L394" s="151" t="str">
        <f t="shared" si="61"/>
        <v/>
      </c>
      <c r="M394" s="154"/>
      <c r="N394" s="155"/>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0" t="str">
        <f>IF(PB!F395="","",PB!F395)</f>
        <v/>
      </c>
      <c r="I395" s="72" t="str">
        <f>IF(NISBAHPBT="","",PB!KA395)</f>
        <v/>
      </c>
      <c r="J395" s="72" t="str">
        <f>IF(NISBAHPBA="","",PB!KB395)</f>
        <v/>
      </c>
      <c r="K395" s="25" t="str">
        <f t="shared" si="60"/>
        <v/>
      </c>
      <c r="L395" s="151" t="str">
        <f t="shared" si="61"/>
        <v/>
      </c>
      <c r="M395" s="154"/>
      <c r="N395" s="155"/>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0" t="str">
        <f>IF(PB!F396="","",PB!F396)</f>
        <v/>
      </c>
      <c r="I396" s="72" t="str">
        <f>IF(NISBAHPBT="","",PB!KA396)</f>
        <v/>
      </c>
      <c r="J396" s="72" t="str">
        <f>IF(NISBAHPBA="","",PB!KB396)</f>
        <v/>
      </c>
      <c r="K396" s="25" t="str">
        <f t="shared" si="60"/>
        <v/>
      </c>
      <c r="L396" s="151" t="str">
        <f t="shared" si="61"/>
        <v/>
      </c>
      <c r="M396" s="154"/>
      <c r="N396" s="155"/>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0" t="str">
        <f>IF(PB!F397="","",PB!F397)</f>
        <v/>
      </c>
      <c r="I397" s="72" t="str">
        <f>IF(NISBAHPBT="","",PB!KA397)</f>
        <v/>
      </c>
      <c r="J397" s="72" t="str">
        <f>IF(NISBAHPBA="","",PB!KB397)</f>
        <v/>
      </c>
      <c r="K397" s="25" t="str">
        <f t="shared" si="60"/>
        <v/>
      </c>
      <c r="L397" s="151" t="str">
        <f t="shared" si="61"/>
        <v/>
      </c>
      <c r="M397" s="154"/>
      <c r="N397" s="155"/>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0" t="str">
        <f>IF(PB!F398="","",PB!F398)</f>
        <v/>
      </c>
      <c r="I398" s="72" t="str">
        <f>IF(NISBAHPBT="","",PB!KA398)</f>
        <v/>
      </c>
      <c r="J398" s="72" t="str">
        <f>IF(NISBAHPBA="","",PB!KB398)</f>
        <v/>
      </c>
      <c r="K398" s="25" t="str">
        <f t="shared" si="60"/>
        <v/>
      </c>
      <c r="L398" s="151" t="str">
        <f t="shared" si="61"/>
        <v/>
      </c>
      <c r="M398" s="154"/>
      <c r="N398" s="155"/>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0" t="str">
        <f>IF(PB!F399="","",PB!F399)</f>
        <v/>
      </c>
      <c r="I399" s="72" t="str">
        <f>IF(NISBAHPBT="","",PB!KA399)</f>
        <v/>
      </c>
      <c r="J399" s="72" t="str">
        <f>IF(NISBAHPBA="","",PB!KB399)</f>
        <v/>
      </c>
      <c r="K399" s="25" t="str">
        <f t="shared" si="60"/>
        <v/>
      </c>
      <c r="L399" s="151" t="str">
        <f t="shared" si="61"/>
        <v/>
      </c>
      <c r="M399" s="154"/>
      <c r="N399" s="155"/>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0" t="str">
        <f>IF(PB!F400="","",PB!F400)</f>
        <v/>
      </c>
      <c r="I400" s="72" t="str">
        <f>IF(NISBAHPBT="","",PB!KA400)</f>
        <v/>
      </c>
      <c r="J400" s="72" t="str">
        <f>IF(NISBAHPBA="","",PB!KB400)</f>
        <v/>
      </c>
      <c r="K400" s="25" t="str">
        <f t="shared" si="60"/>
        <v/>
      </c>
      <c r="L400" s="151" t="str">
        <f t="shared" si="61"/>
        <v/>
      </c>
      <c r="M400" s="154"/>
      <c r="N400" s="155"/>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0" t="str">
        <f>IF(PB!F401="","",PB!F401)</f>
        <v/>
      </c>
      <c r="I401" s="72" t="str">
        <f>IF(NISBAHPBT="","",PB!KA401)</f>
        <v/>
      </c>
      <c r="J401" s="72" t="str">
        <f>IF(NISBAHPBA="","",PB!KB401)</f>
        <v/>
      </c>
      <c r="K401" s="25" t="str">
        <f t="shared" si="60"/>
        <v/>
      </c>
      <c r="L401" s="151" t="str">
        <f t="shared" si="61"/>
        <v/>
      </c>
      <c r="M401" s="154"/>
      <c r="N401" s="155"/>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0" t="str">
        <f>IF(PB!F402="","",PB!F402)</f>
        <v/>
      </c>
      <c r="I402" s="72" t="str">
        <f>IF(NISBAHPBT="","",PB!KA402)</f>
        <v/>
      </c>
      <c r="J402" s="72" t="str">
        <f>IF(NISBAHPBA="","",PB!KB402)</f>
        <v/>
      </c>
      <c r="K402" s="25" t="str">
        <f t="shared" si="60"/>
        <v/>
      </c>
      <c r="L402" s="151" t="str">
        <f t="shared" si="61"/>
        <v/>
      </c>
      <c r="M402" s="154"/>
      <c r="N402" s="155"/>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0" t="str">
        <f>IF(PB!F403="","",PB!F403)</f>
        <v/>
      </c>
      <c r="I403" s="72" t="str">
        <f>IF(NISBAHPBT="","",PB!KA403)</f>
        <v/>
      </c>
      <c r="J403" s="72" t="str">
        <f>IF(NISBAHPBA="","",PB!KB403)</f>
        <v/>
      </c>
      <c r="K403" s="25" t="str">
        <f t="shared" si="60"/>
        <v/>
      </c>
      <c r="L403" s="151" t="str">
        <f t="shared" si="61"/>
        <v/>
      </c>
      <c r="M403" s="154"/>
      <c r="N403" s="155"/>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0" t="str">
        <f>IF(PB!F404="","",PB!F404)</f>
        <v/>
      </c>
      <c r="I404" s="72" t="str">
        <f>IF(NISBAHPBT="","",PB!KA404)</f>
        <v/>
      </c>
      <c r="J404" s="72" t="str">
        <f>IF(NISBAHPBA="","",PB!KB404)</f>
        <v/>
      </c>
      <c r="K404" s="25" t="str">
        <f t="shared" si="60"/>
        <v/>
      </c>
      <c r="L404" s="151" t="str">
        <f t="shared" si="61"/>
        <v/>
      </c>
      <c r="M404" s="154"/>
      <c r="N404" s="155"/>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0" t="str">
        <f>IF(PB!F405="","",PB!F405)</f>
        <v/>
      </c>
      <c r="I405" s="72" t="str">
        <f>IF(NISBAHPBT="","",PB!KA405)</f>
        <v/>
      </c>
      <c r="J405" s="72" t="str">
        <f>IF(NISBAHPBA="","",PB!KB405)</f>
        <v/>
      </c>
      <c r="K405" s="25" t="str">
        <f t="shared" si="60"/>
        <v/>
      </c>
      <c r="L405" s="151" t="str">
        <f t="shared" si="61"/>
        <v/>
      </c>
      <c r="M405" s="154"/>
      <c r="N405" s="155"/>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0" t="str">
        <f>IF(PB!F406="","",PB!F406)</f>
        <v/>
      </c>
      <c r="I406" s="72" t="str">
        <f>IF(NISBAHPBT="","",PB!KA406)</f>
        <v/>
      </c>
      <c r="J406" s="72" t="str">
        <f>IF(NISBAHPBA="","",PB!KB406)</f>
        <v/>
      </c>
      <c r="K406" s="25" t="str">
        <f t="shared" si="60"/>
        <v/>
      </c>
      <c r="L406" s="151" t="str">
        <f t="shared" si="61"/>
        <v/>
      </c>
      <c r="M406" s="154"/>
      <c r="N406" s="155"/>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0" t="str">
        <f>IF(PB!F407="","",PB!F407)</f>
        <v/>
      </c>
      <c r="I407" s="72" t="str">
        <f>IF(NISBAHPBT="","",PB!KA407)</f>
        <v/>
      </c>
      <c r="J407" s="72" t="str">
        <f>IF(NISBAHPBA="","",PB!KB407)</f>
        <v/>
      </c>
      <c r="K407" s="25" t="str">
        <f t="shared" si="60"/>
        <v/>
      </c>
      <c r="L407" s="151" t="str">
        <f t="shared" si="61"/>
        <v/>
      </c>
      <c r="M407" s="154"/>
      <c r="N407" s="155"/>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0" t="str">
        <f>IF(PB!F408="","",PB!F408)</f>
        <v/>
      </c>
      <c r="I408" s="72" t="str">
        <f>IF(NISBAHPBT="","",PB!KA408)</f>
        <v/>
      </c>
      <c r="J408" s="72" t="str">
        <f>IF(NISBAHPBA="","",PB!KB408)</f>
        <v/>
      </c>
      <c r="K408" s="25" t="str">
        <f t="shared" si="60"/>
        <v/>
      </c>
      <c r="L408" s="151" t="str">
        <f t="shared" si="61"/>
        <v/>
      </c>
      <c r="M408" s="154"/>
      <c r="N408" s="155"/>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0" t="str">
        <f>IF(PB!F409="","",PB!F409)</f>
        <v/>
      </c>
      <c r="I409" s="72" t="str">
        <f>IF(NISBAHPBT="","",PB!KA409)</f>
        <v/>
      </c>
      <c r="J409" s="72" t="str">
        <f>IF(NISBAHPBA="","",PB!KB409)</f>
        <v/>
      </c>
      <c r="K409" s="25" t="str">
        <f t="shared" si="60"/>
        <v/>
      </c>
      <c r="L409" s="151" t="str">
        <f t="shared" si="61"/>
        <v/>
      </c>
      <c r="M409" s="154"/>
      <c r="N409" s="155"/>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0" t="str">
        <f>IF(PB!F410="","",PB!F410)</f>
        <v/>
      </c>
      <c r="I410" s="72" t="str">
        <f>IF(NISBAHPBT="","",PB!KA410)</f>
        <v/>
      </c>
      <c r="J410" s="72" t="str">
        <f>IF(NISBAHPBA="","",PB!KB410)</f>
        <v/>
      </c>
      <c r="K410" s="25" t="str">
        <f t="shared" si="60"/>
        <v/>
      </c>
      <c r="L410" s="151" t="str">
        <f t="shared" si="61"/>
        <v/>
      </c>
      <c r="M410" s="154"/>
      <c r="N410" s="155"/>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0" t="str">
        <f>IF(PB!F411="","",PB!F411)</f>
        <v/>
      </c>
      <c r="I411" s="72" t="str">
        <f>IF(NISBAHPBT="","",PB!KA411)</f>
        <v/>
      </c>
      <c r="J411" s="72" t="str">
        <f>IF(NISBAHPBA="","",PB!KB411)</f>
        <v/>
      </c>
      <c r="K411" s="25" t="str">
        <f t="shared" si="60"/>
        <v/>
      </c>
      <c r="L411" s="151" t="str">
        <f t="shared" si="61"/>
        <v/>
      </c>
      <c r="M411" s="154"/>
      <c r="N411" s="155"/>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0" t="str">
        <f>IF(PB!F412="","",PB!F412)</f>
        <v/>
      </c>
      <c r="I412" s="72" t="str">
        <f>IF(NISBAHPBT="","",PB!KA412)</f>
        <v/>
      </c>
      <c r="J412" s="72" t="str">
        <f>IF(NISBAHPBA="","",PB!KB412)</f>
        <v/>
      </c>
      <c r="K412" s="25" t="str">
        <f t="shared" si="60"/>
        <v/>
      </c>
      <c r="L412" s="151" t="str">
        <f t="shared" si="61"/>
        <v/>
      </c>
      <c r="M412" s="154"/>
      <c r="N412" s="155"/>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0" t="str">
        <f>IF(PB!F413="","",PB!F413)</f>
        <v/>
      </c>
      <c r="I413" s="72" t="str">
        <f>IF(NISBAHPBT="","",PB!KA413)</f>
        <v/>
      </c>
      <c r="J413" s="72" t="str">
        <f>IF(NISBAHPBA="","",PB!KB413)</f>
        <v/>
      </c>
      <c r="K413" s="25" t="str">
        <f t="shared" si="60"/>
        <v/>
      </c>
      <c r="L413" s="151" t="str">
        <f t="shared" si="61"/>
        <v/>
      </c>
      <c r="M413" s="154"/>
      <c r="N413" s="155"/>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0" t="str">
        <f>IF(PB!F414="","",PB!F414)</f>
        <v/>
      </c>
      <c r="I414" s="72" t="str">
        <f>IF(NISBAHPBT="","",PB!KA414)</f>
        <v/>
      </c>
      <c r="J414" s="72" t="str">
        <f>IF(NISBAHPBA="","",PB!KB414)</f>
        <v/>
      </c>
      <c r="K414" s="25" t="str">
        <f t="shared" si="60"/>
        <v/>
      </c>
      <c r="L414" s="151" t="str">
        <f t="shared" si="61"/>
        <v/>
      </c>
      <c r="M414" s="154"/>
      <c r="N414" s="155"/>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0" t="str">
        <f>IF(PB!F415="","",PB!F415)</f>
        <v/>
      </c>
      <c r="I415" s="72" t="str">
        <f>IF(NISBAHPBT="","",PB!KA415)</f>
        <v/>
      </c>
      <c r="J415" s="72" t="str">
        <f>IF(NISBAHPBA="","",PB!KB415)</f>
        <v/>
      </c>
      <c r="K415" s="25" t="str">
        <f t="shared" si="60"/>
        <v/>
      </c>
      <c r="L415" s="151" t="str">
        <f t="shared" si="61"/>
        <v/>
      </c>
      <c r="M415" s="154"/>
      <c r="N415" s="155"/>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0" t="str">
        <f>IF(PB!F416="","",PB!F416)</f>
        <v/>
      </c>
      <c r="I416" s="72" t="str">
        <f>IF(NISBAHPBT="","",PB!KA416)</f>
        <v/>
      </c>
      <c r="J416" s="72" t="str">
        <f>IF(NISBAHPBA="","",PB!KB416)</f>
        <v/>
      </c>
      <c r="K416" s="25" t="str">
        <f t="shared" si="60"/>
        <v/>
      </c>
      <c r="L416" s="151" t="str">
        <f t="shared" si="61"/>
        <v/>
      </c>
      <c r="M416" s="154"/>
      <c r="N416" s="155"/>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0" t="str">
        <f>IF(PB!F417="","",PB!F417)</f>
        <v/>
      </c>
      <c r="I417" s="72" t="str">
        <f>IF(NISBAHPBT="","",PB!KA417)</f>
        <v/>
      </c>
      <c r="J417" s="72" t="str">
        <f>IF(NISBAHPBA="","",PB!KB417)</f>
        <v/>
      </c>
      <c r="K417" s="25" t="str">
        <f t="shared" si="60"/>
        <v/>
      </c>
      <c r="L417" s="151" t="str">
        <f t="shared" si="61"/>
        <v/>
      </c>
      <c r="M417" s="154"/>
      <c r="N417" s="155"/>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0" t="str">
        <f>IF(PB!F418="","",PB!F418)</f>
        <v/>
      </c>
      <c r="I418" s="72" t="str">
        <f>IF(NISBAHPBT="","",PB!KA418)</f>
        <v/>
      </c>
      <c r="J418" s="72" t="str">
        <f>IF(NISBAHPBA="","",PB!KB418)</f>
        <v/>
      </c>
      <c r="K418" s="25" t="str">
        <f t="shared" si="60"/>
        <v/>
      </c>
      <c r="L418" s="151" t="str">
        <f t="shared" si="61"/>
        <v/>
      </c>
      <c r="M418" s="154"/>
      <c r="N418" s="155"/>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0" t="str">
        <f>IF(PB!F419="","",PB!F419)</f>
        <v/>
      </c>
      <c r="I419" s="72" t="str">
        <f>IF(NISBAHPBT="","",PB!KA419)</f>
        <v/>
      </c>
      <c r="J419" s="72" t="str">
        <f>IF(NISBAHPBA="","",PB!KB419)</f>
        <v/>
      </c>
      <c r="K419" s="25" t="str">
        <f t="shared" si="60"/>
        <v/>
      </c>
      <c r="L419" s="151" t="str">
        <f t="shared" si="61"/>
        <v/>
      </c>
      <c r="M419" s="154"/>
      <c r="N419" s="155"/>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0" t="str">
        <f>IF(PB!F420="","",PB!F420)</f>
        <v/>
      </c>
      <c r="I420" s="72" t="str">
        <f>IF(NISBAHPBT="","",PB!KA420)</f>
        <v/>
      </c>
      <c r="J420" s="72" t="str">
        <f>IF(NISBAHPBA="","",PB!KB420)</f>
        <v/>
      </c>
      <c r="K420" s="25" t="str">
        <f t="shared" si="60"/>
        <v/>
      </c>
      <c r="L420" s="151" t="str">
        <f t="shared" si="61"/>
        <v/>
      </c>
      <c r="M420" s="154"/>
      <c r="N420" s="155"/>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0" t="str">
        <f>IF(PB!F421="","",PB!F421)</f>
        <v/>
      </c>
      <c r="I421" s="72" t="str">
        <f>IF(NISBAHPBT="","",PB!KA421)</f>
        <v/>
      </c>
      <c r="J421" s="72" t="str">
        <f>IF(NISBAHPBA="","",PB!KB421)</f>
        <v/>
      </c>
      <c r="K421" s="25" t="str">
        <f t="shared" si="60"/>
        <v/>
      </c>
      <c r="L421" s="151" t="str">
        <f t="shared" si="61"/>
        <v/>
      </c>
      <c r="M421" s="154"/>
      <c r="N421" s="155"/>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0" t="str">
        <f>IF(PB!F422="","",PB!F422)</f>
        <v/>
      </c>
      <c r="I422" s="72" t="str">
        <f>IF(NISBAHPBT="","",PB!KA422)</f>
        <v/>
      </c>
      <c r="J422" s="72" t="str">
        <f>IF(NISBAHPBA="","",PB!KB422)</f>
        <v/>
      </c>
      <c r="K422" s="25" t="str">
        <f t="shared" si="60"/>
        <v/>
      </c>
      <c r="L422" s="151" t="str">
        <f t="shared" si="61"/>
        <v/>
      </c>
      <c r="M422" s="154"/>
      <c r="N422" s="155"/>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0" t="str">
        <f>IF(PB!F423="","",PB!F423)</f>
        <v/>
      </c>
      <c r="I423" s="72" t="str">
        <f>IF(NISBAHPBT="","",PB!KA423)</f>
        <v/>
      </c>
      <c r="J423" s="72" t="str">
        <f>IF(NISBAHPBA="","",PB!KB423)</f>
        <v/>
      </c>
      <c r="K423" s="25" t="str">
        <f t="shared" si="60"/>
        <v/>
      </c>
      <c r="L423" s="151" t="str">
        <f t="shared" si="61"/>
        <v/>
      </c>
      <c r="M423" s="154"/>
      <c r="N423" s="155"/>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0" t="str">
        <f>IF(PB!F424="","",PB!F424)</f>
        <v/>
      </c>
      <c r="I424" s="72" t="str">
        <f>IF(NISBAHPBT="","",PB!KA424)</f>
        <v/>
      </c>
      <c r="J424" s="72" t="str">
        <f>IF(NISBAHPBA="","",PB!KB424)</f>
        <v/>
      </c>
      <c r="K424" s="25" t="str">
        <f t="shared" si="60"/>
        <v/>
      </c>
      <c r="L424" s="151" t="str">
        <f t="shared" si="61"/>
        <v/>
      </c>
      <c r="M424" s="154"/>
      <c r="N424" s="155"/>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0" t="str">
        <f>IF(PB!F425="","",PB!F425)</f>
        <v/>
      </c>
      <c r="I425" s="72" t="str">
        <f>IF(NISBAHPBT="","",PB!KA425)</f>
        <v/>
      </c>
      <c r="J425" s="72" t="str">
        <f>IF(NISBAHPBA="","",PB!KB425)</f>
        <v/>
      </c>
      <c r="K425" s="25" t="str">
        <f t="shared" si="60"/>
        <v/>
      </c>
      <c r="L425" s="151" t="str">
        <f t="shared" si="61"/>
        <v/>
      </c>
      <c r="M425" s="154"/>
      <c r="N425" s="155"/>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0" t="str">
        <f>IF(PB!F426="","",PB!F426)</f>
        <v/>
      </c>
      <c r="I426" s="72" t="str">
        <f>IF(NISBAHPBT="","",PB!KA426)</f>
        <v/>
      </c>
      <c r="J426" s="72" t="str">
        <f>IF(NISBAHPBA="","",PB!KB426)</f>
        <v/>
      </c>
      <c r="K426" s="25" t="str">
        <f t="shared" si="60"/>
        <v/>
      </c>
      <c r="L426" s="151" t="str">
        <f t="shared" si="61"/>
        <v/>
      </c>
      <c r="M426" s="154"/>
      <c r="N426" s="155"/>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0" t="str">
        <f>IF(PB!F427="","",PB!F427)</f>
        <v/>
      </c>
      <c r="I427" s="72" t="str">
        <f>IF(NISBAHPBT="","",PB!KA427)</f>
        <v/>
      </c>
      <c r="J427" s="72" t="str">
        <f>IF(NISBAHPBA="","",PB!KB427)</f>
        <v/>
      </c>
      <c r="K427" s="25" t="str">
        <f t="shared" si="60"/>
        <v/>
      </c>
      <c r="L427" s="151" t="str">
        <f t="shared" si="61"/>
        <v/>
      </c>
      <c r="M427" s="154"/>
      <c r="N427" s="155"/>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0" t="str">
        <f>IF(PB!F428="","",PB!F428)</f>
        <v/>
      </c>
      <c r="I428" s="72" t="str">
        <f>IF(NISBAHPBT="","",PB!KA428)</f>
        <v/>
      </c>
      <c r="J428" s="72" t="str">
        <f>IF(NISBAHPBA="","",PB!KB428)</f>
        <v/>
      </c>
      <c r="K428" s="25" t="str">
        <f t="shared" si="60"/>
        <v/>
      </c>
      <c r="L428" s="151" t="str">
        <f t="shared" si="61"/>
        <v/>
      </c>
      <c r="M428" s="154"/>
      <c r="N428" s="155"/>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0" t="str">
        <f>IF(PB!F429="","",PB!F429)</f>
        <v/>
      </c>
      <c r="I429" s="72" t="str">
        <f>IF(NISBAHPBT="","",PB!KA429)</f>
        <v/>
      </c>
      <c r="J429" s="72" t="str">
        <f>IF(NISBAHPBA="","",PB!KB429)</f>
        <v/>
      </c>
      <c r="K429" s="25" t="str">
        <f t="shared" si="60"/>
        <v/>
      </c>
      <c r="L429" s="151" t="str">
        <f t="shared" si="61"/>
        <v/>
      </c>
      <c r="M429" s="154"/>
      <c r="N429" s="155"/>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0" t="str">
        <f>IF(PB!F430="","",PB!F430)</f>
        <v/>
      </c>
      <c r="I430" s="72" t="str">
        <f>IF(NISBAHPBT="","",PB!KA430)</f>
        <v/>
      </c>
      <c r="J430" s="72" t="str">
        <f>IF(NISBAHPBA="","",PB!KB430)</f>
        <v/>
      </c>
      <c r="K430" s="25" t="str">
        <f t="shared" si="60"/>
        <v/>
      </c>
      <c r="L430" s="151" t="str">
        <f t="shared" si="61"/>
        <v/>
      </c>
      <c r="M430" s="154"/>
      <c r="N430" s="155"/>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0" t="str">
        <f>IF(PB!F431="","",PB!F431)</f>
        <v/>
      </c>
      <c r="I431" s="72" t="str">
        <f>IF(NISBAHPBT="","",PB!KA431)</f>
        <v/>
      </c>
      <c r="J431" s="72" t="str">
        <f>IF(NISBAHPBA="","",PB!KB431)</f>
        <v/>
      </c>
      <c r="K431" s="25" t="str">
        <f t="shared" si="60"/>
        <v/>
      </c>
      <c r="L431" s="151" t="str">
        <f t="shared" si="61"/>
        <v/>
      </c>
      <c r="M431" s="154"/>
      <c r="N431" s="155"/>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0" t="str">
        <f>IF(PB!F432="","",PB!F432)</f>
        <v/>
      </c>
      <c r="I432" s="72" t="str">
        <f>IF(NISBAHPBT="","",PB!KA432)</f>
        <v/>
      </c>
      <c r="J432" s="72" t="str">
        <f>IF(NISBAHPBA="","",PB!KB432)</f>
        <v/>
      </c>
      <c r="K432" s="25" t="str">
        <f t="shared" si="60"/>
        <v/>
      </c>
      <c r="L432" s="151" t="str">
        <f t="shared" si="61"/>
        <v/>
      </c>
      <c r="M432" s="154"/>
      <c r="N432" s="155"/>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0" t="str">
        <f>IF(PB!F433="","",PB!F433)</f>
        <v/>
      </c>
      <c r="I433" s="72" t="str">
        <f>IF(NISBAHPBT="","",PB!KA433)</f>
        <v/>
      </c>
      <c r="J433" s="72" t="str">
        <f>IF(NISBAHPBA="","",PB!KB433)</f>
        <v/>
      </c>
      <c r="K433" s="25" t="str">
        <f t="shared" si="60"/>
        <v/>
      </c>
      <c r="L433" s="151" t="str">
        <f t="shared" si="61"/>
        <v/>
      </c>
      <c r="M433" s="154"/>
      <c r="N433" s="155"/>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0" t="str">
        <f>IF(PB!F434="","",PB!F434)</f>
        <v/>
      </c>
      <c r="I434" s="72" t="str">
        <f>IF(NISBAHPBT="","",PB!KA434)</f>
        <v/>
      </c>
      <c r="J434" s="72" t="str">
        <f>IF(NISBAHPBA="","",PB!KB434)</f>
        <v/>
      </c>
      <c r="K434" s="25" t="str">
        <f t="shared" si="60"/>
        <v/>
      </c>
      <c r="L434" s="151" t="str">
        <f t="shared" si="61"/>
        <v/>
      </c>
      <c r="M434" s="154"/>
      <c r="N434" s="155"/>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0" t="str">
        <f>IF(PB!F435="","",PB!F435)</f>
        <v/>
      </c>
      <c r="I435" s="72" t="str">
        <f>IF(NISBAHPBT="","",PB!KA435)</f>
        <v/>
      </c>
      <c r="J435" s="72" t="str">
        <f>IF(NISBAHPBA="","",PB!KB435)</f>
        <v/>
      </c>
      <c r="K435" s="25" t="str">
        <f t="shared" si="60"/>
        <v/>
      </c>
      <c r="L435" s="151" t="str">
        <f t="shared" si="61"/>
        <v/>
      </c>
      <c r="M435" s="154"/>
      <c r="N435" s="155"/>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0" t="str">
        <f>IF(PB!F436="","",PB!F436)</f>
        <v/>
      </c>
      <c r="I436" s="72" t="str">
        <f>IF(NISBAHPBT="","",PB!KA436)</f>
        <v/>
      </c>
      <c r="J436" s="72" t="str">
        <f>IF(NISBAHPBA="","",PB!KB436)</f>
        <v/>
      </c>
      <c r="K436" s="25" t="str">
        <f t="shared" si="60"/>
        <v/>
      </c>
      <c r="L436" s="151" t="str">
        <f t="shared" si="61"/>
        <v/>
      </c>
      <c r="M436" s="154"/>
      <c r="N436" s="155"/>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0" t="str">
        <f>IF(PB!F437="","",PB!F437)</f>
        <v/>
      </c>
      <c r="I437" s="72" t="str">
        <f>IF(NISBAHPBT="","",PB!KA437)</f>
        <v/>
      </c>
      <c r="J437" s="72" t="str">
        <f>IF(NISBAHPBA="","",PB!KB437)</f>
        <v/>
      </c>
      <c r="K437" s="25" t="str">
        <f t="shared" si="60"/>
        <v/>
      </c>
      <c r="L437" s="151" t="str">
        <f t="shared" si="61"/>
        <v/>
      </c>
      <c r="M437" s="154"/>
      <c r="N437" s="155"/>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0" t="str">
        <f>IF(PB!F438="","",PB!F438)</f>
        <v/>
      </c>
      <c r="I438" s="72" t="str">
        <f>IF(NISBAHPBT="","",PB!KA438)</f>
        <v/>
      </c>
      <c r="J438" s="72" t="str">
        <f>IF(NISBAHPBA="","",PB!KB438)</f>
        <v/>
      </c>
      <c r="K438" s="25" t="str">
        <f t="shared" si="60"/>
        <v/>
      </c>
      <c r="L438" s="151" t="str">
        <f t="shared" si="61"/>
        <v/>
      </c>
      <c r="M438" s="154"/>
      <c r="N438" s="155"/>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0" t="str">
        <f>IF(PB!F439="","",PB!F439)</f>
        <v/>
      </c>
      <c r="I439" s="72" t="str">
        <f>IF(NISBAHPBT="","",PB!KA439)</f>
        <v/>
      </c>
      <c r="J439" s="72" t="str">
        <f>IF(NISBAHPBA="","",PB!KB439)</f>
        <v/>
      </c>
      <c r="K439" s="25" t="str">
        <f t="shared" si="60"/>
        <v/>
      </c>
      <c r="L439" s="151" t="str">
        <f t="shared" si="61"/>
        <v/>
      </c>
      <c r="M439" s="154"/>
      <c r="N439" s="155"/>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0" t="str">
        <f>IF(PB!F440="","",PB!F440)</f>
        <v/>
      </c>
      <c r="I440" s="72" t="str">
        <f>IF(NISBAHPBT="","",PB!KA440)</f>
        <v/>
      </c>
      <c r="J440" s="72" t="str">
        <f>IF(NISBAHPBA="","",PB!KB440)</f>
        <v/>
      </c>
      <c r="K440" s="25" t="str">
        <f t="shared" si="60"/>
        <v/>
      </c>
      <c r="L440" s="151" t="str">
        <f t="shared" si="61"/>
        <v/>
      </c>
      <c r="M440" s="154"/>
      <c r="N440" s="155"/>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0" t="str">
        <f>IF(PB!F441="","",PB!F441)</f>
        <v/>
      </c>
      <c r="I441" s="72" t="str">
        <f>IF(NISBAHPBT="","",PB!KA441)</f>
        <v/>
      </c>
      <c r="J441" s="72" t="str">
        <f>IF(NISBAHPBA="","",PB!KB441)</f>
        <v/>
      </c>
      <c r="K441" s="25" t="str">
        <f t="shared" si="60"/>
        <v/>
      </c>
      <c r="L441" s="151" t="str">
        <f t="shared" si="61"/>
        <v/>
      </c>
      <c r="M441" s="154"/>
      <c r="N441" s="155"/>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0" t="str">
        <f>IF(PB!F442="","",PB!F442)</f>
        <v/>
      </c>
      <c r="I442" s="72" t="str">
        <f>IF(NISBAHPBT="","",PB!KA442)</f>
        <v/>
      </c>
      <c r="J442" s="72" t="str">
        <f>IF(NISBAHPBA="","",PB!KB442)</f>
        <v/>
      </c>
      <c r="K442" s="25" t="str">
        <f t="shared" si="60"/>
        <v/>
      </c>
      <c r="L442" s="151" t="str">
        <f t="shared" si="61"/>
        <v/>
      </c>
      <c r="M442" s="154"/>
      <c r="N442" s="155"/>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0" t="str">
        <f>IF(PB!F443="","",PB!F443)</f>
        <v/>
      </c>
      <c r="I443" s="72" t="str">
        <f>IF(NISBAHPBT="","",PB!KA443)</f>
        <v/>
      </c>
      <c r="J443" s="72" t="str">
        <f>IF(NISBAHPBA="","",PB!KB443)</f>
        <v/>
      </c>
      <c r="K443" s="25" t="str">
        <f t="shared" si="60"/>
        <v/>
      </c>
      <c r="L443" s="151" t="str">
        <f t="shared" si="61"/>
        <v/>
      </c>
      <c r="M443" s="154"/>
      <c r="N443" s="155"/>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0" t="str">
        <f>IF(PB!F444="","",PB!F444)</f>
        <v/>
      </c>
      <c r="I444" s="72" t="str">
        <f>IF(NISBAHPBT="","",PB!KA444)</f>
        <v/>
      </c>
      <c r="J444" s="72" t="str">
        <f>IF(NISBAHPBA="","",PB!KB444)</f>
        <v/>
      </c>
      <c r="K444" s="25" t="str">
        <f t="shared" si="60"/>
        <v/>
      </c>
      <c r="L444" s="151" t="str">
        <f t="shared" si="61"/>
        <v/>
      </c>
      <c r="M444" s="154"/>
      <c r="N444" s="155"/>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0" t="str">
        <f>IF(PB!F445="","",PB!F445)</f>
        <v/>
      </c>
      <c r="I445" s="72" t="str">
        <f>IF(NISBAHPBT="","",PB!KA445)</f>
        <v/>
      </c>
      <c r="J445" s="72" t="str">
        <f>IF(NISBAHPBA="","",PB!KB445)</f>
        <v/>
      </c>
      <c r="K445" s="25" t="str">
        <f t="shared" si="60"/>
        <v/>
      </c>
      <c r="L445" s="151" t="str">
        <f t="shared" si="61"/>
        <v/>
      </c>
      <c r="M445" s="154"/>
      <c r="N445" s="155"/>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0" t="str">
        <f>IF(PB!F446="","",PB!F446)</f>
        <v/>
      </c>
      <c r="I446" s="72" t="str">
        <f>IF(NISBAHPBT="","",PB!KA446)</f>
        <v/>
      </c>
      <c r="J446" s="72" t="str">
        <f>IF(NISBAHPBA="","",PB!KB446)</f>
        <v/>
      </c>
      <c r="K446" s="25" t="str">
        <f t="shared" si="60"/>
        <v/>
      </c>
      <c r="L446" s="151" t="str">
        <f t="shared" si="61"/>
        <v/>
      </c>
      <c r="M446" s="154"/>
      <c r="N446" s="155"/>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0" t="str">
        <f>IF(PB!F447="","",PB!F447)</f>
        <v/>
      </c>
      <c r="I447" s="72" t="str">
        <f>IF(NISBAHPBT="","",PB!KA447)</f>
        <v/>
      </c>
      <c r="J447" s="72" t="str">
        <f>IF(NISBAHPBA="","",PB!KB447)</f>
        <v/>
      </c>
      <c r="K447" s="25" t="str">
        <f t="shared" si="60"/>
        <v/>
      </c>
      <c r="L447" s="151" t="str">
        <f t="shared" si="61"/>
        <v/>
      </c>
      <c r="M447" s="154"/>
      <c r="N447" s="155"/>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0" t="str">
        <f>IF(PB!F448="","",PB!F448)</f>
        <v/>
      </c>
      <c r="I448" s="72" t="str">
        <f>IF(NISBAHPBT="","",PB!KA448)</f>
        <v/>
      </c>
      <c r="J448" s="72" t="str">
        <f>IF(NISBAHPBA="","",PB!KB448)</f>
        <v/>
      </c>
      <c r="K448" s="25" t="str">
        <f t="shared" si="60"/>
        <v/>
      </c>
      <c r="L448" s="151" t="str">
        <f t="shared" si="61"/>
        <v/>
      </c>
      <c r="M448" s="154"/>
      <c r="N448" s="155"/>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0" t="str">
        <f>IF(PB!F449="","",PB!F449)</f>
        <v/>
      </c>
      <c r="I449" s="72" t="str">
        <f>IF(NISBAHPBT="","",PB!KA449)</f>
        <v/>
      </c>
      <c r="J449" s="72" t="str">
        <f>IF(NISBAHPBA="","",PB!KB449)</f>
        <v/>
      </c>
      <c r="K449" s="25" t="str">
        <f t="shared" si="60"/>
        <v/>
      </c>
      <c r="L449" s="151" t="str">
        <f t="shared" si="61"/>
        <v/>
      </c>
      <c r="M449" s="154"/>
      <c r="N449" s="155"/>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0" t="str">
        <f>IF(PB!F450="","",PB!F450)</f>
        <v/>
      </c>
      <c r="I450" s="72" t="str">
        <f>IF(NISBAHPBT="","",PB!KA450)</f>
        <v/>
      </c>
      <c r="J450" s="72" t="str">
        <f>IF(NISBAHPBA="","",PB!KB450)</f>
        <v/>
      </c>
      <c r="K450" s="25" t="str">
        <f t="shared" si="60"/>
        <v/>
      </c>
      <c r="L450" s="151" t="str">
        <f t="shared" si="61"/>
        <v/>
      </c>
      <c r="M450" s="154"/>
      <c r="N450" s="155"/>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0" t="str">
        <f>IF(PB!F451="","",PB!F451)</f>
        <v/>
      </c>
      <c r="I451" s="72" t="str">
        <f>IF(NISBAHPBT="","",PB!KA451)</f>
        <v/>
      </c>
      <c r="J451" s="72" t="str">
        <f>IF(NISBAHPBA="","",PB!KB451)</f>
        <v/>
      </c>
      <c r="K451" s="25" t="str">
        <f t="shared" si="60"/>
        <v/>
      </c>
      <c r="L451" s="151" t="str">
        <f t="shared" si="61"/>
        <v/>
      </c>
      <c r="M451" s="154"/>
      <c r="N451" s="155"/>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0" t="str">
        <f>IF(PB!F452="","",PB!F452)</f>
        <v/>
      </c>
      <c r="I452" s="72" t="str">
        <f>IF(NISBAHPBT="","",PB!KA452)</f>
        <v/>
      </c>
      <c r="J452" s="72" t="str">
        <f>IF(NISBAHPBA="","",PB!KB452)</f>
        <v/>
      </c>
      <c r="K452" s="25" t="str">
        <f t="shared" si="60"/>
        <v/>
      </c>
      <c r="L452" s="151" t="str">
        <f t="shared" si="61"/>
        <v/>
      </c>
      <c r="M452" s="154"/>
      <c r="N452" s="155"/>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0" t="str">
        <f>IF(PB!F453="","",PB!F453)</f>
        <v/>
      </c>
      <c r="I453" s="72" t="str">
        <f>IF(NISBAHPBT="","",PB!KA453)</f>
        <v/>
      </c>
      <c r="J453" s="72" t="str">
        <f>IF(NISBAHPBA="","",PB!KB453)</f>
        <v/>
      </c>
      <c r="K453" s="25" t="str">
        <f t="shared" si="60"/>
        <v/>
      </c>
      <c r="L453" s="151" t="str">
        <f t="shared" si="61"/>
        <v/>
      </c>
      <c r="M453" s="154"/>
      <c r="N453" s="155"/>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0" t="str">
        <f>IF(PB!F454="","",PB!F454)</f>
        <v/>
      </c>
      <c r="I454" s="72" t="str">
        <f>IF(NISBAHPBT="","",PB!KA454)</f>
        <v/>
      </c>
      <c r="J454" s="72" t="str">
        <f>IF(NISBAHPBA="","",PB!KB454)</f>
        <v/>
      </c>
      <c r="K454" s="25" t="str">
        <f t="shared" si="60"/>
        <v/>
      </c>
      <c r="L454" s="151" t="str">
        <f t="shared" si="61"/>
        <v/>
      </c>
      <c r="M454" s="154"/>
      <c r="N454" s="155"/>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0" t="str">
        <f>IF(PB!F455="","",PB!F455)</f>
        <v/>
      </c>
      <c r="I455" s="72" t="str">
        <f>IF(NISBAHPBT="","",PB!KA455)</f>
        <v/>
      </c>
      <c r="J455" s="72" t="str">
        <f>IF(NISBAHPBA="","",PB!KB455)</f>
        <v/>
      </c>
      <c r="K455" s="25" t="str">
        <f t="shared" si="60"/>
        <v/>
      </c>
      <c r="L455" s="151" t="str">
        <f t="shared" si="61"/>
        <v/>
      </c>
      <c r="M455" s="154"/>
      <c r="N455" s="155"/>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0" t="str">
        <f>IF(PB!F456="","",PB!F456)</f>
        <v/>
      </c>
      <c r="I456" s="72" t="str">
        <f>IF(NISBAHPBT="","",PB!KA456)</f>
        <v/>
      </c>
      <c r="J456" s="72" t="str">
        <f>IF(NISBAHPBA="","",PB!KB456)</f>
        <v/>
      </c>
      <c r="K456" s="25" t="str">
        <f t="shared" si="60"/>
        <v/>
      </c>
      <c r="L456" s="151" t="str">
        <f t="shared" si="61"/>
        <v/>
      </c>
      <c r="M456" s="154"/>
      <c r="N456" s="155"/>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0" t="str">
        <f>IF(PB!F457="","",PB!F457)</f>
        <v/>
      </c>
      <c r="I457" s="72" t="str">
        <f>IF(NISBAHPBT="","",PB!KA457)</f>
        <v/>
      </c>
      <c r="J457" s="72" t="str">
        <f>IF(NISBAHPBA="","",PB!KB457)</f>
        <v/>
      </c>
      <c r="K457" s="25" t="str">
        <f t="shared" ref="K457:K507" si="69">IF(I457="","",I457*100/NISBAHPBT)</f>
        <v/>
      </c>
      <c r="L457" s="151" t="str">
        <f t="shared" ref="L457:L507" si="70">IF(J457="","",J457*100/NISBAHPBA)</f>
        <v/>
      </c>
      <c r="M457" s="154"/>
      <c r="N457" s="155"/>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0" t="str">
        <f>IF(PB!F458="","",PB!F458)</f>
        <v/>
      </c>
      <c r="I458" s="72" t="str">
        <f>IF(NISBAHPBT="","",PB!KA458)</f>
        <v/>
      </c>
      <c r="J458" s="72" t="str">
        <f>IF(NISBAHPBA="","",PB!KB458)</f>
        <v/>
      </c>
      <c r="K458" s="25" t="str">
        <f t="shared" si="69"/>
        <v/>
      </c>
      <c r="L458" s="151" t="str">
        <f t="shared" si="70"/>
        <v/>
      </c>
      <c r="M458" s="154"/>
      <c r="N458" s="155"/>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0" t="str">
        <f>IF(PB!F459="","",PB!F459)</f>
        <v/>
      </c>
      <c r="I459" s="72" t="str">
        <f>IF(NISBAHPBT="","",PB!KA459)</f>
        <v/>
      </c>
      <c r="J459" s="72" t="str">
        <f>IF(NISBAHPBA="","",PB!KB459)</f>
        <v/>
      </c>
      <c r="K459" s="25" t="str">
        <f t="shared" si="69"/>
        <v/>
      </c>
      <c r="L459" s="151" t="str">
        <f t="shared" si="70"/>
        <v/>
      </c>
      <c r="M459" s="154"/>
      <c r="N459" s="155"/>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0" t="str">
        <f>IF(PB!F460="","",PB!F460)</f>
        <v/>
      </c>
      <c r="I460" s="72" t="str">
        <f>IF(NISBAHPBT="","",PB!KA460)</f>
        <v/>
      </c>
      <c r="J460" s="72" t="str">
        <f>IF(NISBAHPBA="","",PB!KB460)</f>
        <v/>
      </c>
      <c r="K460" s="25" t="str">
        <f t="shared" si="69"/>
        <v/>
      </c>
      <c r="L460" s="151" t="str">
        <f t="shared" si="70"/>
        <v/>
      </c>
      <c r="M460" s="154"/>
      <c r="N460" s="155"/>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0" t="str">
        <f>IF(PB!F461="","",PB!F461)</f>
        <v/>
      </c>
      <c r="I461" s="72" t="str">
        <f>IF(NISBAHPBT="","",PB!KA461)</f>
        <v/>
      </c>
      <c r="J461" s="72" t="str">
        <f>IF(NISBAHPBA="","",PB!KB461)</f>
        <v/>
      </c>
      <c r="K461" s="25" t="str">
        <f t="shared" si="69"/>
        <v/>
      </c>
      <c r="L461" s="151" t="str">
        <f t="shared" si="70"/>
        <v/>
      </c>
      <c r="M461" s="154"/>
      <c r="N461" s="155"/>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0" t="str">
        <f>IF(PB!F462="","",PB!F462)</f>
        <v/>
      </c>
      <c r="I462" s="72" t="str">
        <f>IF(NISBAHPBT="","",PB!KA462)</f>
        <v/>
      </c>
      <c r="J462" s="72" t="str">
        <f>IF(NISBAHPBA="","",PB!KB462)</f>
        <v/>
      </c>
      <c r="K462" s="25" t="str">
        <f t="shared" si="69"/>
        <v/>
      </c>
      <c r="L462" s="151" t="str">
        <f t="shared" si="70"/>
        <v/>
      </c>
      <c r="M462" s="154"/>
      <c r="N462" s="155"/>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0" t="str">
        <f>IF(PB!F463="","",PB!F463)</f>
        <v/>
      </c>
      <c r="I463" s="72" t="str">
        <f>IF(NISBAHPBT="","",PB!KA463)</f>
        <v/>
      </c>
      <c r="J463" s="72" t="str">
        <f>IF(NISBAHPBA="","",PB!KB463)</f>
        <v/>
      </c>
      <c r="K463" s="25" t="str">
        <f t="shared" si="69"/>
        <v/>
      </c>
      <c r="L463" s="151" t="str">
        <f t="shared" si="70"/>
        <v/>
      </c>
      <c r="M463" s="154"/>
      <c r="N463" s="155"/>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0" t="str">
        <f>IF(PB!F464="","",PB!F464)</f>
        <v/>
      </c>
      <c r="I464" s="72" t="str">
        <f>IF(NISBAHPBT="","",PB!KA464)</f>
        <v/>
      </c>
      <c r="J464" s="72" t="str">
        <f>IF(NISBAHPBA="","",PB!KB464)</f>
        <v/>
      </c>
      <c r="K464" s="25" t="str">
        <f t="shared" si="69"/>
        <v/>
      </c>
      <c r="L464" s="151" t="str">
        <f t="shared" si="70"/>
        <v/>
      </c>
      <c r="M464" s="154"/>
      <c r="N464" s="155"/>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0" t="str">
        <f>IF(PB!F465="","",PB!F465)</f>
        <v/>
      </c>
      <c r="I465" s="72" t="str">
        <f>IF(NISBAHPBT="","",PB!KA465)</f>
        <v/>
      </c>
      <c r="J465" s="72" t="str">
        <f>IF(NISBAHPBA="","",PB!KB465)</f>
        <v/>
      </c>
      <c r="K465" s="25" t="str">
        <f t="shared" si="69"/>
        <v/>
      </c>
      <c r="L465" s="151" t="str">
        <f t="shared" si="70"/>
        <v/>
      </c>
      <c r="M465" s="154"/>
      <c r="N465" s="155"/>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0" t="str">
        <f>IF(PB!F466="","",PB!F466)</f>
        <v/>
      </c>
      <c r="I466" s="72" t="str">
        <f>IF(NISBAHPBT="","",PB!KA466)</f>
        <v/>
      </c>
      <c r="J466" s="72" t="str">
        <f>IF(NISBAHPBA="","",PB!KB466)</f>
        <v/>
      </c>
      <c r="K466" s="25" t="str">
        <f t="shared" si="69"/>
        <v/>
      </c>
      <c r="L466" s="151" t="str">
        <f t="shared" si="70"/>
        <v/>
      </c>
      <c r="M466" s="154"/>
      <c r="N466" s="155"/>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0" t="str">
        <f>IF(PB!F467="","",PB!F467)</f>
        <v/>
      </c>
      <c r="I467" s="72" t="str">
        <f>IF(NISBAHPBT="","",PB!KA467)</f>
        <v/>
      </c>
      <c r="J467" s="72" t="str">
        <f>IF(NISBAHPBA="","",PB!KB467)</f>
        <v/>
      </c>
      <c r="K467" s="25" t="str">
        <f t="shared" si="69"/>
        <v/>
      </c>
      <c r="L467" s="151" t="str">
        <f t="shared" si="70"/>
        <v/>
      </c>
      <c r="M467" s="154"/>
      <c r="N467" s="155"/>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0" t="str">
        <f>IF(PB!F468="","",PB!F468)</f>
        <v/>
      </c>
      <c r="I468" s="72" t="str">
        <f>IF(NISBAHPBT="","",PB!KA468)</f>
        <v/>
      </c>
      <c r="J468" s="72" t="str">
        <f>IF(NISBAHPBA="","",PB!KB468)</f>
        <v/>
      </c>
      <c r="K468" s="25" t="str">
        <f t="shared" si="69"/>
        <v/>
      </c>
      <c r="L468" s="151" t="str">
        <f t="shared" si="70"/>
        <v/>
      </c>
      <c r="M468" s="154"/>
      <c r="N468" s="155"/>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0" t="str">
        <f>IF(PB!F469="","",PB!F469)</f>
        <v/>
      </c>
      <c r="I469" s="72" t="str">
        <f>IF(NISBAHPBT="","",PB!KA469)</f>
        <v/>
      </c>
      <c r="J469" s="72" t="str">
        <f>IF(NISBAHPBA="","",PB!KB469)</f>
        <v/>
      </c>
      <c r="K469" s="25" t="str">
        <f t="shared" si="69"/>
        <v/>
      </c>
      <c r="L469" s="151" t="str">
        <f t="shared" si="70"/>
        <v/>
      </c>
      <c r="M469" s="154"/>
      <c r="N469" s="155"/>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0" t="str">
        <f>IF(PB!F470="","",PB!F470)</f>
        <v/>
      </c>
      <c r="I470" s="72" t="str">
        <f>IF(NISBAHPBT="","",PB!KA470)</f>
        <v/>
      </c>
      <c r="J470" s="72" t="str">
        <f>IF(NISBAHPBA="","",PB!KB470)</f>
        <v/>
      </c>
      <c r="K470" s="25" t="str">
        <f t="shared" si="69"/>
        <v/>
      </c>
      <c r="L470" s="151" t="str">
        <f t="shared" si="70"/>
        <v/>
      </c>
      <c r="M470" s="154"/>
      <c r="N470" s="155"/>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0" t="str">
        <f>IF(PB!F471="","",PB!F471)</f>
        <v/>
      </c>
      <c r="I471" s="72" t="str">
        <f>IF(NISBAHPBT="","",PB!KA471)</f>
        <v/>
      </c>
      <c r="J471" s="72" t="str">
        <f>IF(NISBAHPBA="","",PB!KB471)</f>
        <v/>
      </c>
      <c r="K471" s="25" t="str">
        <f t="shared" si="69"/>
        <v/>
      </c>
      <c r="L471" s="151" t="str">
        <f t="shared" si="70"/>
        <v/>
      </c>
      <c r="M471" s="154"/>
      <c r="N471" s="155"/>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0" t="str">
        <f>IF(PB!F472="","",PB!F472)</f>
        <v/>
      </c>
      <c r="I472" s="72" t="str">
        <f>IF(NISBAHPBT="","",PB!KA472)</f>
        <v/>
      </c>
      <c r="J472" s="72" t="str">
        <f>IF(NISBAHPBA="","",PB!KB472)</f>
        <v/>
      </c>
      <c r="K472" s="25" t="str">
        <f t="shared" si="69"/>
        <v/>
      </c>
      <c r="L472" s="151" t="str">
        <f t="shared" si="70"/>
        <v/>
      </c>
      <c r="M472" s="154"/>
      <c r="N472" s="155"/>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0" t="str">
        <f>IF(PB!F473="","",PB!F473)</f>
        <v/>
      </c>
      <c r="I473" s="72" t="str">
        <f>IF(NISBAHPBT="","",PB!KA473)</f>
        <v/>
      </c>
      <c r="J473" s="72" t="str">
        <f>IF(NISBAHPBA="","",PB!KB473)</f>
        <v/>
      </c>
      <c r="K473" s="25" t="str">
        <f t="shared" si="69"/>
        <v/>
      </c>
      <c r="L473" s="151" t="str">
        <f t="shared" si="70"/>
        <v/>
      </c>
      <c r="M473" s="154"/>
      <c r="N473" s="155"/>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0" t="str">
        <f>IF(PB!F474="","",PB!F474)</f>
        <v/>
      </c>
      <c r="I474" s="72" t="str">
        <f>IF(NISBAHPBT="","",PB!KA474)</f>
        <v/>
      </c>
      <c r="J474" s="72" t="str">
        <f>IF(NISBAHPBA="","",PB!KB474)</f>
        <v/>
      </c>
      <c r="K474" s="25" t="str">
        <f t="shared" si="69"/>
        <v/>
      </c>
      <c r="L474" s="151" t="str">
        <f t="shared" si="70"/>
        <v/>
      </c>
      <c r="M474" s="154"/>
      <c r="N474" s="155"/>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0" t="str">
        <f>IF(PB!F475="","",PB!F475)</f>
        <v/>
      </c>
      <c r="I475" s="72" t="str">
        <f>IF(NISBAHPBT="","",PB!KA475)</f>
        <v/>
      </c>
      <c r="J475" s="72" t="str">
        <f>IF(NISBAHPBA="","",PB!KB475)</f>
        <v/>
      </c>
      <c r="K475" s="25" t="str">
        <f t="shared" si="69"/>
        <v/>
      </c>
      <c r="L475" s="151" t="str">
        <f t="shared" si="70"/>
        <v/>
      </c>
      <c r="M475" s="154"/>
      <c r="N475" s="155"/>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0" t="str">
        <f>IF(PB!F476="","",PB!F476)</f>
        <v/>
      </c>
      <c r="I476" s="72" t="str">
        <f>IF(NISBAHPBT="","",PB!KA476)</f>
        <v/>
      </c>
      <c r="J476" s="72" t="str">
        <f>IF(NISBAHPBA="","",PB!KB476)</f>
        <v/>
      </c>
      <c r="K476" s="25" t="str">
        <f t="shared" si="69"/>
        <v/>
      </c>
      <c r="L476" s="151" t="str">
        <f t="shared" si="70"/>
        <v/>
      </c>
      <c r="M476" s="154"/>
      <c r="N476" s="155"/>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0" t="str">
        <f>IF(PB!F477="","",PB!F477)</f>
        <v/>
      </c>
      <c r="I477" s="72" t="str">
        <f>IF(NISBAHPBT="","",PB!KA477)</f>
        <v/>
      </c>
      <c r="J477" s="72" t="str">
        <f>IF(NISBAHPBA="","",PB!KB477)</f>
        <v/>
      </c>
      <c r="K477" s="25" t="str">
        <f t="shared" si="69"/>
        <v/>
      </c>
      <c r="L477" s="151" t="str">
        <f t="shared" si="70"/>
        <v/>
      </c>
      <c r="M477" s="154"/>
      <c r="N477" s="155"/>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0" t="str">
        <f>IF(PB!F478="","",PB!F478)</f>
        <v/>
      </c>
      <c r="I478" s="72" t="str">
        <f>IF(NISBAHPBT="","",PB!KA478)</f>
        <v/>
      </c>
      <c r="J478" s="72" t="str">
        <f>IF(NISBAHPBA="","",PB!KB478)</f>
        <v/>
      </c>
      <c r="K478" s="25" t="str">
        <f t="shared" si="69"/>
        <v/>
      </c>
      <c r="L478" s="151" t="str">
        <f t="shared" si="70"/>
        <v/>
      </c>
      <c r="M478" s="154"/>
      <c r="N478" s="155"/>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0" t="str">
        <f>IF(PB!F479="","",PB!F479)</f>
        <v/>
      </c>
      <c r="I479" s="72" t="str">
        <f>IF(NISBAHPBT="","",PB!KA479)</f>
        <v/>
      </c>
      <c r="J479" s="72" t="str">
        <f>IF(NISBAHPBA="","",PB!KB479)</f>
        <v/>
      </c>
      <c r="K479" s="25" t="str">
        <f t="shared" si="69"/>
        <v/>
      </c>
      <c r="L479" s="151" t="str">
        <f t="shared" si="70"/>
        <v/>
      </c>
      <c r="M479" s="154"/>
      <c r="N479" s="155"/>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0" t="str">
        <f>IF(PB!F480="","",PB!F480)</f>
        <v/>
      </c>
      <c r="I480" s="72" t="str">
        <f>IF(NISBAHPBT="","",PB!KA480)</f>
        <v/>
      </c>
      <c r="J480" s="72" t="str">
        <f>IF(NISBAHPBA="","",PB!KB480)</f>
        <v/>
      </c>
      <c r="K480" s="25" t="str">
        <f t="shared" si="69"/>
        <v/>
      </c>
      <c r="L480" s="151" t="str">
        <f t="shared" si="70"/>
        <v/>
      </c>
      <c r="M480" s="154"/>
      <c r="N480" s="155"/>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0" t="str">
        <f>IF(PB!F481="","",PB!F481)</f>
        <v/>
      </c>
      <c r="I481" s="72" t="str">
        <f>IF(NISBAHPBT="","",PB!KA481)</f>
        <v/>
      </c>
      <c r="J481" s="72" t="str">
        <f>IF(NISBAHPBA="","",PB!KB481)</f>
        <v/>
      </c>
      <c r="K481" s="25" t="str">
        <f t="shared" si="69"/>
        <v/>
      </c>
      <c r="L481" s="151" t="str">
        <f t="shared" si="70"/>
        <v/>
      </c>
      <c r="M481" s="154"/>
      <c r="N481" s="155"/>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0" t="str">
        <f>IF(PB!F482="","",PB!F482)</f>
        <v/>
      </c>
      <c r="I482" s="72" t="str">
        <f>IF(NISBAHPBT="","",PB!KA482)</f>
        <v/>
      </c>
      <c r="J482" s="72" t="str">
        <f>IF(NISBAHPBA="","",PB!KB482)</f>
        <v/>
      </c>
      <c r="K482" s="25" t="str">
        <f t="shared" si="69"/>
        <v/>
      </c>
      <c r="L482" s="151" t="str">
        <f t="shared" si="70"/>
        <v/>
      </c>
      <c r="M482" s="154"/>
      <c r="N482" s="155"/>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0" t="str">
        <f>IF(PB!F483="","",PB!F483)</f>
        <v/>
      </c>
      <c r="I483" s="72" t="str">
        <f>IF(NISBAHPBT="","",PB!KA483)</f>
        <v/>
      </c>
      <c r="J483" s="72" t="str">
        <f>IF(NISBAHPBA="","",PB!KB483)</f>
        <v/>
      </c>
      <c r="K483" s="25" t="str">
        <f t="shared" si="69"/>
        <v/>
      </c>
      <c r="L483" s="151" t="str">
        <f t="shared" si="70"/>
        <v/>
      </c>
      <c r="M483" s="154"/>
      <c r="N483" s="155"/>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0" t="str">
        <f>IF(PB!F484="","",PB!F484)</f>
        <v/>
      </c>
      <c r="I484" s="72" t="str">
        <f>IF(NISBAHPBT="","",PB!KA484)</f>
        <v/>
      </c>
      <c r="J484" s="72" t="str">
        <f>IF(NISBAHPBA="","",PB!KB484)</f>
        <v/>
      </c>
      <c r="K484" s="25" t="str">
        <f t="shared" si="69"/>
        <v/>
      </c>
      <c r="L484" s="151" t="str">
        <f t="shared" si="70"/>
        <v/>
      </c>
      <c r="M484" s="154"/>
      <c r="N484" s="155"/>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0" t="str">
        <f>IF(PB!F485="","",PB!F485)</f>
        <v/>
      </c>
      <c r="I485" s="72" t="str">
        <f>IF(NISBAHPBT="","",PB!KA485)</f>
        <v/>
      </c>
      <c r="J485" s="72" t="str">
        <f>IF(NISBAHPBA="","",PB!KB485)</f>
        <v/>
      </c>
      <c r="K485" s="25" t="str">
        <f t="shared" si="69"/>
        <v/>
      </c>
      <c r="L485" s="151" t="str">
        <f t="shared" si="70"/>
        <v/>
      </c>
      <c r="M485" s="154"/>
      <c r="N485" s="155"/>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0" t="str">
        <f>IF(PB!F486="","",PB!F486)</f>
        <v/>
      </c>
      <c r="I486" s="72" t="str">
        <f>IF(NISBAHPBT="","",PB!KA486)</f>
        <v/>
      </c>
      <c r="J486" s="72" t="str">
        <f>IF(NISBAHPBA="","",PB!KB486)</f>
        <v/>
      </c>
      <c r="K486" s="25" t="str">
        <f t="shared" si="69"/>
        <v/>
      </c>
      <c r="L486" s="151" t="str">
        <f t="shared" si="70"/>
        <v/>
      </c>
      <c r="M486" s="154"/>
      <c r="N486" s="155"/>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0" t="str">
        <f>IF(PB!F487="","",PB!F487)</f>
        <v/>
      </c>
      <c r="I487" s="72" t="str">
        <f>IF(NISBAHPBT="","",PB!KA487)</f>
        <v/>
      </c>
      <c r="J487" s="72" t="str">
        <f>IF(NISBAHPBA="","",PB!KB487)</f>
        <v/>
      </c>
      <c r="K487" s="25" t="str">
        <f t="shared" si="69"/>
        <v/>
      </c>
      <c r="L487" s="151" t="str">
        <f t="shared" si="70"/>
        <v/>
      </c>
      <c r="M487" s="154"/>
      <c r="N487" s="155"/>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0" t="str">
        <f>IF(PB!F488="","",PB!F488)</f>
        <v/>
      </c>
      <c r="I488" s="72" t="str">
        <f>IF(NISBAHPBT="","",PB!KA488)</f>
        <v/>
      </c>
      <c r="J488" s="72" t="str">
        <f>IF(NISBAHPBA="","",PB!KB488)</f>
        <v/>
      </c>
      <c r="K488" s="25" t="str">
        <f t="shared" si="69"/>
        <v/>
      </c>
      <c r="L488" s="151" t="str">
        <f t="shared" si="70"/>
        <v/>
      </c>
      <c r="M488" s="154"/>
      <c r="N488" s="155"/>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0" t="str">
        <f>IF(PB!F489="","",PB!F489)</f>
        <v/>
      </c>
      <c r="I489" s="72" t="str">
        <f>IF(NISBAHPBT="","",PB!KA489)</f>
        <v/>
      </c>
      <c r="J489" s="72" t="str">
        <f>IF(NISBAHPBA="","",PB!KB489)</f>
        <v/>
      </c>
      <c r="K489" s="25" t="str">
        <f t="shared" si="69"/>
        <v/>
      </c>
      <c r="L489" s="151" t="str">
        <f t="shared" si="70"/>
        <v/>
      </c>
      <c r="M489" s="154"/>
      <c r="N489" s="155"/>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0" t="str">
        <f>IF(PB!F490="","",PB!F490)</f>
        <v/>
      </c>
      <c r="I490" s="72" t="str">
        <f>IF(NISBAHPBT="","",PB!KA490)</f>
        <v/>
      </c>
      <c r="J490" s="72" t="str">
        <f>IF(NISBAHPBA="","",PB!KB490)</f>
        <v/>
      </c>
      <c r="K490" s="25" t="str">
        <f t="shared" si="69"/>
        <v/>
      </c>
      <c r="L490" s="151" t="str">
        <f t="shared" si="70"/>
        <v/>
      </c>
      <c r="M490" s="154"/>
      <c r="N490" s="155"/>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0" t="str">
        <f>IF(PB!F491="","",PB!F491)</f>
        <v/>
      </c>
      <c r="I491" s="72" t="str">
        <f>IF(NISBAHPBT="","",PB!KA491)</f>
        <v/>
      </c>
      <c r="J491" s="72" t="str">
        <f>IF(NISBAHPBA="","",PB!KB491)</f>
        <v/>
      </c>
      <c r="K491" s="25" t="str">
        <f t="shared" si="69"/>
        <v/>
      </c>
      <c r="L491" s="151" t="str">
        <f t="shared" si="70"/>
        <v/>
      </c>
      <c r="M491" s="154"/>
      <c r="N491" s="155"/>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0" t="str">
        <f>IF(PB!F492="","",PB!F492)</f>
        <v/>
      </c>
      <c r="I492" s="72" t="str">
        <f>IF(NISBAHPBT="","",PB!KA492)</f>
        <v/>
      </c>
      <c r="J492" s="72" t="str">
        <f>IF(NISBAHPBA="","",PB!KB492)</f>
        <v/>
      </c>
      <c r="K492" s="25" t="str">
        <f t="shared" si="69"/>
        <v/>
      </c>
      <c r="L492" s="151" t="str">
        <f t="shared" si="70"/>
        <v/>
      </c>
      <c r="M492" s="154"/>
      <c r="N492" s="155"/>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0" t="str">
        <f>IF(PB!F493="","",PB!F493)</f>
        <v/>
      </c>
      <c r="I493" s="72" t="str">
        <f>IF(NISBAHPBT="","",PB!KA493)</f>
        <v/>
      </c>
      <c r="J493" s="72" t="str">
        <f>IF(NISBAHPBA="","",PB!KB493)</f>
        <v/>
      </c>
      <c r="K493" s="25" t="str">
        <f t="shared" si="69"/>
        <v/>
      </c>
      <c r="L493" s="151" t="str">
        <f t="shared" si="70"/>
        <v/>
      </c>
      <c r="M493" s="154"/>
      <c r="N493" s="155"/>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0" t="str">
        <f>IF(PB!F494="","",PB!F494)</f>
        <v/>
      </c>
      <c r="I494" s="72" t="str">
        <f>IF(NISBAHPBT="","",PB!KA494)</f>
        <v/>
      </c>
      <c r="J494" s="72" t="str">
        <f>IF(NISBAHPBA="","",PB!KB494)</f>
        <v/>
      </c>
      <c r="K494" s="25" t="str">
        <f t="shared" si="69"/>
        <v/>
      </c>
      <c r="L494" s="151" t="str">
        <f t="shared" si="70"/>
        <v/>
      </c>
      <c r="M494" s="154"/>
      <c r="N494" s="155"/>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0" t="str">
        <f>IF(PB!F495="","",PB!F495)</f>
        <v/>
      </c>
      <c r="I495" s="72" t="str">
        <f>IF(NISBAHPBT="","",PB!KA495)</f>
        <v/>
      </c>
      <c r="J495" s="72" t="str">
        <f>IF(NISBAHPBA="","",PB!KB495)</f>
        <v/>
      </c>
      <c r="K495" s="25" t="str">
        <f t="shared" si="69"/>
        <v/>
      </c>
      <c r="L495" s="151" t="str">
        <f t="shared" si="70"/>
        <v/>
      </c>
      <c r="M495" s="154"/>
      <c r="N495" s="155"/>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0" t="str">
        <f>IF(PB!F496="","",PB!F496)</f>
        <v/>
      </c>
      <c r="I496" s="72" t="str">
        <f>IF(NISBAHPBT="","",PB!KA496)</f>
        <v/>
      </c>
      <c r="J496" s="72" t="str">
        <f>IF(NISBAHPBA="","",PB!KB496)</f>
        <v/>
      </c>
      <c r="K496" s="25" t="str">
        <f t="shared" si="69"/>
        <v/>
      </c>
      <c r="L496" s="151" t="str">
        <f t="shared" si="70"/>
        <v/>
      </c>
      <c r="M496" s="154"/>
      <c r="N496" s="155"/>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0" t="str">
        <f>IF(PB!F497="","",PB!F497)</f>
        <v/>
      </c>
      <c r="I497" s="72" t="str">
        <f>IF(NISBAHPBT="","",PB!KA497)</f>
        <v/>
      </c>
      <c r="J497" s="72" t="str">
        <f>IF(NISBAHPBA="","",PB!KB497)</f>
        <v/>
      </c>
      <c r="K497" s="25" t="str">
        <f t="shared" si="69"/>
        <v/>
      </c>
      <c r="L497" s="151" t="str">
        <f t="shared" si="70"/>
        <v/>
      </c>
      <c r="M497" s="154"/>
      <c r="N497" s="155"/>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0" t="str">
        <f>IF(PB!F498="","",PB!F498)</f>
        <v/>
      </c>
      <c r="I498" s="72" t="str">
        <f>IF(NISBAHPBT="","",PB!KA498)</f>
        <v/>
      </c>
      <c r="J498" s="72" t="str">
        <f>IF(NISBAHPBA="","",PB!KB498)</f>
        <v/>
      </c>
      <c r="K498" s="25" t="str">
        <f t="shared" si="69"/>
        <v/>
      </c>
      <c r="L498" s="151" t="str">
        <f t="shared" si="70"/>
        <v/>
      </c>
      <c r="M498" s="154"/>
      <c r="N498" s="155"/>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0" t="str">
        <f>IF(PB!F499="","",PB!F499)</f>
        <v/>
      </c>
      <c r="I499" s="72" t="str">
        <f>IF(NISBAHPBT="","",PB!KA499)</f>
        <v/>
      </c>
      <c r="J499" s="72" t="str">
        <f>IF(NISBAHPBA="","",PB!KB499)</f>
        <v/>
      </c>
      <c r="K499" s="25" t="str">
        <f t="shared" si="69"/>
        <v/>
      </c>
      <c r="L499" s="151" t="str">
        <f t="shared" si="70"/>
        <v/>
      </c>
      <c r="M499" s="154"/>
      <c r="N499" s="155"/>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0" t="str">
        <f>IF(PB!F500="","",PB!F500)</f>
        <v/>
      </c>
      <c r="I500" s="72" t="str">
        <f>IF(NISBAHPBT="","",PB!KA500)</f>
        <v/>
      </c>
      <c r="J500" s="72" t="str">
        <f>IF(NISBAHPBA="","",PB!KB500)</f>
        <v/>
      </c>
      <c r="K500" s="25" t="str">
        <f t="shared" si="69"/>
        <v/>
      </c>
      <c r="L500" s="151" t="str">
        <f t="shared" si="70"/>
        <v/>
      </c>
      <c r="M500" s="154"/>
      <c r="N500" s="155"/>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0" t="str">
        <f>IF(PB!F501="","",PB!F501)</f>
        <v/>
      </c>
      <c r="I501" s="72" t="str">
        <f>IF(NISBAHPBT="","",PB!KA501)</f>
        <v/>
      </c>
      <c r="J501" s="72" t="str">
        <f>IF(NISBAHPBA="","",PB!KB501)</f>
        <v/>
      </c>
      <c r="K501" s="25" t="str">
        <f t="shared" si="69"/>
        <v/>
      </c>
      <c r="L501" s="151" t="str">
        <f t="shared" si="70"/>
        <v/>
      </c>
      <c r="M501" s="154"/>
      <c r="N501" s="155"/>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0" t="str">
        <f>IF(PB!F502="","",PB!F502)</f>
        <v/>
      </c>
      <c r="I502" s="72" t="str">
        <f>IF(NISBAHPBT="","",PB!KA502)</f>
        <v/>
      </c>
      <c r="J502" s="72" t="str">
        <f>IF(NISBAHPBA="","",PB!KB502)</f>
        <v/>
      </c>
      <c r="K502" s="25" t="str">
        <f t="shared" si="69"/>
        <v/>
      </c>
      <c r="L502" s="151" t="str">
        <f t="shared" si="70"/>
        <v/>
      </c>
      <c r="M502" s="154"/>
      <c r="N502" s="155"/>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0" t="str">
        <f>IF(PB!F503="","",PB!F503)</f>
        <v/>
      </c>
      <c r="I503" s="72" t="str">
        <f>IF(NISBAHPBT="","",PB!KA503)</f>
        <v/>
      </c>
      <c r="J503" s="72" t="str">
        <f>IF(NISBAHPBA="","",PB!KB503)</f>
        <v/>
      </c>
      <c r="K503" s="25" t="str">
        <f t="shared" si="69"/>
        <v/>
      </c>
      <c r="L503" s="151" t="str">
        <f t="shared" si="70"/>
        <v/>
      </c>
      <c r="M503" s="154"/>
      <c r="N503" s="155"/>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0" t="str">
        <f>IF(PB!F504="","",PB!F504)</f>
        <v/>
      </c>
      <c r="I504" s="72" t="str">
        <f>IF(NISBAHPBT="","",PB!KA504)</f>
        <v/>
      </c>
      <c r="J504" s="72" t="str">
        <f>IF(NISBAHPBA="","",PB!KB504)</f>
        <v/>
      </c>
      <c r="K504" s="25" t="str">
        <f t="shared" si="69"/>
        <v/>
      </c>
      <c r="L504" s="151" t="str">
        <f t="shared" si="70"/>
        <v/>
      </c>
      <c r="M504" s="154"/>
      <c r="N504" s="155"/>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0" t="str">
        <f>IF(PB!F505="","",PB!F505)</f>
        <v/>
      </c>
      <c r="I505" s="72" t="str">
        <f>IF(NISBAHPBT="","",PB!KA505)</f>
        <v/>
      </c>
      <c r="J505" s="72" t="str">
        <f>IF(NISBAHPBA="","",PB!KB505)</f>
        <v/>
      </c>
      <c r="K505" s="25" t="str">
        <f t="shared" si="69"/>
        <v/>
      </c>
      <c r="L505" s="151" t="str">
        <f t="shared" si="70"/>
        <v/>
      </c>
      <c r="M505" s="154"/>
      <c r="N505" s="155"/>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0" t="str">
        <f>IF(PB!F506="","",PB!F506)</f>
        <v/>
      </c>
      <c r="I506" s="72" t="str">
        <f>IF(NISBAHPBT="","",PB!KA506)</f>
        <v/>
      </c>
      <c r="J506" s="72" t="str">
        <f>IF(NISBAHPBA="","",PB!KB506)</f>
        <v/>
      </c>
      <c r="K506" s="25" t="str">
        <f t="shared" si="69"/>
        <v/>
      </c>
      <c r="L506" s="151" t="str">
        <f t="shared" si="70"/>
        <v/>
      </c>
      <c r="M506" s="154"/>
      <c r="N506" s="155"/>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79" t="str">
        <f>IF(PB!F507="","",PB!F507)</f>
        <v/>
      </c>
      <c r="I507" s="73" t="str">
        <f>IF(NISBAHPBT="","",PB!KA507)</f>
        <v/>
      </c>
      <c r="J507" s="73" t="str">
        <f>IF(NISBAHPBA="","",PB!KB507)</f>
        <v/>
      </c>
      <c r="K507" s="29" t="str">
        <f t="shared" si="69"/>
        <v/>
      </c>
      <c r="L507" s="152" t="str">
        <f t="shared" si="70"/>
        <v/>
      </c>
      <c r="M507" s="156"/>
      <c r="N507" s="157"/>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2" priority="22" operator="containsText" text="0">
      <formula>NOT(ISERROR(SEARCH("0",G8)))</formula>
    </cfRule>
  </conditionalFormatting>
  <conditionalFormatting sqref="U8:U507">
    <cfRule type="containsText" dxfId="11" priority="14" operator="containsText" text="GAGAL">
      <formula>NOT(ISERROR(SEARCH("GAGAL",U8)))</formula>
    </cfRule>
    <cfRule type="containsText" dxfId="10" priority="15" operator="containsText" text="TIDAK HADIR">
      <formula>NOT(ISERROR(SEARCH("TIDAK HADIR",U8)))</formula>
    </cfRule>
    <cfRule type="containsText" dxfId="9" priority="16" operator="containsText" text="BELUM KOMPETEN">
      <formula>NOT(ISERROR(SEARCH("BELUM KOMPETEN",U8)))</formula>
    </cfRule>
  </conditionalFormatting>
  <conditionalFormatting sqref="M8">
    <cfRule type="expression" dxfId="8" priority="8">
      <formula>AND(NISBAHPAT&lt;&gt;0,$G8=1)</formula>
    </cfRule>
  </conditionalFormatting>
  <conditionalFormatting sqref="N8">
    <cfRule type="expression" dxfId="7" priority="7">
      <formula>AND(NISBAHPAA&lt;&gt;0,$G8=1)</formula>
    </cfRule>
  </conditionalFormatting>
  <conditionalFormatting sqref="M9:M507">
    <cfRule type="expression" dxfId="6" priority="4">
      <formula>AND(NISBAHPAT&lt;&gt;0,$G9=1)</formula>
    </cfRule>
  </conditionalFormatting>
  <conditionalFormatting sqref="N9:N507">
    <cfRule type="expression" dxfId="5" priority="3">
      <formula>AND(NISBAHPAA&lt;&gt;0,$G9=1)</formula>
    </cfRule>
  </conditionalFormatting>
  <conditionalFormatting sqref="M8:N507">
    <cfRule type="cellIs" dxfId="4" priority="2" operator="greaterThan">
      <formula>100</formula>
    </cfRule>
  </conditionalFormatting>
  <conditionalFormatting sqref="H8:H507">
    <cfRule type="cellIs" dxfId="3"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154</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04" t="s">
        <v>49</v>
      </c>
      <c r="B5" s="207" t="s">
        <v>142</v>
      </c>
      <c r="C5" s="210" t="s">
        <v>139</v>
      </c>
      <c r="D5" s="211"/>
      <c r="E5" s="211"/>
      <c r="F5" s="211"/>
      <c r="G5" s="211"/>
      <c r="H5" s="211"/>
      <c r="I5" s="211"/>
      <c r="J5" s="211"/>
      <c r="K5" s="211"/>
      <c r="L5" s="211"/>
      <c r="M5" s="211"/>
      <c r="N5" s="211"/>
      <c r="O5" s="211"/>
      <c r="P5" s="212"/>
      <c r="Q5" s="213" t="s">
        <v>140</v>
      </c>
      <c r="R5" s="214"/>
      <c r="S5" s="215" t="s">
        <v>141</v>
      </c>
    </row>
    <row r="6" spans="1:19" ht="54.95" customHeight="1" x14ac:dyDescent="0.25">
      <c r="A6" s="205"/>
      <c r="B6" s="208"/>
      <c r="C6" s="218" t="s">
        <v>11</v>
      </c>
      <c r="D6" s="219"/>
      <c r="E6" s="219" t="s">
        <v>14</v>
      </c>
      <c r="F6" s="219"/>
      <c r="G6" s="219"/>
      <c r="H6" s="219" t="s">
        <v>18</v>
      </c>
      <c r="I6" s="219"/>
      <c r="J6" s="219" t="s">
        <v>21</v>
      </c>
      <c r="K6" s="219"/>
      <c r="L6" s="219"/>
      <c r="M6" s="219"/>
      <c r="N6" s="219"/>
      <c r="O6" s="219" t="s">
        <v>18</v>
      </c>
      <c r="P6" s="223" t="s">
        <v>21</v>
      </c>
      <c r="Q6" s="225" t="s">
        <v>18</v>
      </c>
      <c r="R6" s="227" t="s">
        <v>21</v>
      </c>
      <c r="S6" s="216"/>
    </row>
    <row r="7" spans="1:19" ht="24.95" customHeight="1" thickBot="1" x14ac:dyDescent="0.3">
      <c r="A7" s="206"/>
      <c r="B7" s="209"/>
      <c r="C7" s="134" t="s">
        <v>12</v>
      </c>
      <c r="D7" s="135" t="s">
        <v>13</v>
      </c>
      <c r="E7" s="135" t="s">
        <v>15</v>
      </c>
      <c r="F7" s="135" t="s">
        <v>16</v>
      </c>
      <c r="G7" s="135" t="s">
        <v>17</v>
      </c>
      <c r="H7" s="135" t="s">
        <v>19</v>
      </c>
      <c r="I7" s="135" t="s">
        <v>20</v>
      </c>
      <c r="J7" s="135" t="s">
        <v>22</v>
      </c>
      <c r="K7" s="135" t="s">
        <v>23</v>
      </c>
      <c r="L7" s="135" t="s">
        <v>24</v>
      </c>
      <c r="M7" s="135" t="s">
        <v>25</v>
      </c>
      <c r="N7" s="135" t="s">
        <v>26</v>
      </c>
      <c r="O7" s="222"/>
      <c r="P7" s="224"/>
      <c r="Q7" s="226"/>
      <c r="R7" s="228"/>
      <c r="S7" s="217"/>
    </row>
    <row r="8" spans="1:19" ht="24.95" customHeight="1" thickBot="1" x14ac:dyDescent="0.3">
      <c r="A8" s="136" t="str">
        <f>IF(OR(JENISKUR="AKADEMIK (SVM)",JENISKUR="UMUM (DVM)"),NAMAKUR,"")</f>
        <v/>
      </c>
      <c r="B8" s="137" t="str">
        <f>IF(A8="","",COUNTIFS(Rumusan!$G$8:$G$507,1,PROGRAM,PROGA))</f>
        <v/>
      </c>
      <c r="C8" s="138" t="str">
        <f>IF(A8="","",COUNTIFS(Rumusan!$T$8:$T$507,"A",PROGRAM,PROGA))</f>
        <v/>
      </c>
      <c r="D8" s="139" t="str">
        <f>IF(A8="","",COUNTIFS(Rumusan!$T$8:$T$507,"A-",PROGRAM,PROGA))</f>
        <v/>
      </c>
      <c r="E8" s="139" t="str">
        <f>IF(A8="","",COUNTIFS(Rumusan!$T$8:$T$507,"B+",PROGRAM,PROGA))</f>
        <v/>
      </c>
      <c r="F8" s="139" t="str">
        <f>IF(A8="","",COUNTIFS(Rumusan!$T$8:$T$507,"B",PROGRAM,PROGA))</f>
        <v/>
      </c>
      <c r="G8" s="139" t="str">
        <f>IF(A8="","",COUNTIFS(Rumusan!$T$8:$T$507,"B-",PROGRAM,PROGA))</f>
        <v/>
      </c>
      <c r="H8" s="139" t="str">
        <f>IF(A8="","",COUNTIFS(Rumusan!$T$8:$T$507,"C+",PROGRAM,PROGA))</f>
        <v/>
      </c>
      <c r="I8" s="139" t="str">
        <f>IF(A8="","",COUNTIFS(Rumusan!$T$8:$T$507,"C",PROGRAM,PROGA))</f>
        <v/>
      </c>
      <c r="J8" s="139" t="str">
        <f>IF(A8="","",COUNTIFS(Rumusan!$T$8:$T$507,"D+",PROGRAM,PROGA))</f>
        <v/>
      </c>
      <c r="K8" s="139" t="str">
        <f>IF(A8="","",COUNTIFS(Rumusan!$T$8:$T$507,"D",PROGRAM,PROGA))</f>
        <v/>
      </c>
      <c r="L8" s="139" t="str">
        <f>IF(A8="","",COUNTIFS(Rumusan!$T$8:$T$507,"D-",PROGRAM,PROGA))</f>
        <v/>
      </c>
      <c r="M8" s="139" t="str">
        <f>IF(A8="","",COUNTIFS(Rumusan!$T$8:$T$507,"E",PROGRAM,PROGA))</f>
        <v/>
      </c>
      <c r="N8" s="139" t="str">
        <f>IF(A8="","",COUNTIFS(Rumusan!$T$8:$T$507,"T",PROGRAM,PROGA))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03" t="s">
        <v>155</v>
      </c>
      <c r="B10" s="203"/>
      <c r="C10" s="203"/>
      <c r="D10" s="203"/>
      <c r="E10" s="203"/>
      <c r="F10" s="203"/>
      <c r="G10" s="203"/>
      <c r="H10" s="203"/>
      <c r="I10" s="203"/>
      <c r="J10" s="203"/>
      <c r="K10" s="203"/>
      <c r="L10" s="203"/>
      <c r="M10" s="203"/>
      <c r="N10" s="203"/>
      <c r="O10" s="203"/>
      <c r="P10" s="203"/>
      <c r="Q10" s="203"/>
      <c r="R10" s="203"/>
      <c r="S10" s="20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04" t="s">
        <v>49</v>
      </c>
      <c r="B14" s="207" t="s">
        <v>142</v>
      </c>
      <c r="C14" s="210" t="s">
        <v>139</v>
      </c>
      <c r="D14" s="211"/>
      <c r="E14" s="211"/>
      <c r="F14" s="211"/>
      <c r="G14" s="211"/>
      <c r="H14" s="211"/>
      <c r="I14" s="211"/>
      <c r="J14" s="211"/>
      <c r="K14" s="211"/>
      <c r="L14" s="211"/>
      <c r="M14" s="211"/>
      <c r="N14" s="211"/>
      <c r="O14" s="211"/>
      <c r="P14" s="212"/>
      <c r="Q14" s="213" t="s">
        <v>140</v>
      </c>
      <c r="R14" s="214"/>
      <c r="S14" s="215" t="s">
        <v>141</v>
      </c>
    </row>
    <row r="15" spans="1:19" ht="54.95" customHeight="1" x14ac:dyDescent="0.25">
      <c r="A15" s="205"/>
      <c r="B15" s="208"/>
      <c r="C15" s="144" t="s">
        <v>62</v>
      </c>
      <c r="D15" s="145" t="s">
        <v>63</v>
      </c>
      <c r="E15" s="219" t="s">
        <v>64</v>
      </c>
      <c r="F15" s="219"/>
      <c r="G15" s="219"/>
      <c r="H15" s="219" t="s">
        <v>65</v>
      </c>
      <c r="I15" s="219"/>
      <c r="J15" s="219"/>
      <c r="K15" s="219"/>
      <c r="L15" s="219"/>
      <c r="M15" s="219"/>
      <c r="N15" s="219"/>
      <c r="O15" s="229" t="s">
        <v>64</v>
      </c>
      <c r="P15" s="231" t="s">
        <v>65</v>
      </c>
      <c r="Q15" s="233" t="s">
        <v>64</v>
      </c>
      <c r="R15" s="220" t="s">
        <v>65</v>
      </c>
      <c r="S15" s="216"/>
    </row>
    <row r="16" spans="1:19" ht="24.95" customHeight="1" thickBot="1" x14ac:dyDescent="0.3">
      <c r="A16" s="206"/>
      <c r="B16" s="209"/>
      <c r="C16" s="134" t="s">
        <v>12</v>
      </c>
      <c r="D16" s="135" t="s">
        <v>13</v>
      </c>
      <c r="E16" s="135" t="s">
        <v>15</v>
      </c>
      <c r="F16" s="135" t="s">
        <v>16</v>
      </c>
      <c r="G16" s="135" t="s">
        <v>17</v>
      </c>
      <c r="H16" s="135" t="s">
        <v>19</v>
      </c>
      <c r="I16" s="135" t="s">
        <v>20</v>
      </c>
      <c r="J16" s="135" t="s">
        <v>22</v>
      </c>
      <c r="K16" s="135" t="s">
        <v>23</v>
      </c>
      <c r="L16" s="135" t="s">
        <v>24</v>
      </c>
      <c r="M16" s="135" t="s">
        <v>25</v>
      </c>
      <c r="N16" s="135" t="s">
        <v>26</v>
      </c>
      <c r="O16" s="230"/>
      <c r="P16" s="232"/>
      <c r="Q16" s="234"/>
      <c r="R16" s="221"/>
      <c r="S16" s="217"/>
    </row>
    <row r="17" spans="1:19" ht="24.95" customHeight="1" thickBot="1" x14ac:dyDescent="0.3">
      <c r="A17" s="136" t="str">
        <f>IF(JENISKUR="VOKASIONAL",NAMAKUR,"")</f>
        <v/>
      </c>
      <c r="B17" s="137" t="str">
        <f>IF(A17="","",COUNTIFS(Rumusan!$G$8:$G$507,1,PROGRAM,PROGB))</f>
        <v/>
      </c>
      <c r="C17" s="138" t="str">
        <f>IF(A17="","",COUNTIFS(Rumusan!$T$8:$T$507,"A",PROGRAM,PROGB))</f>
        <v/>
      </c>
      <c r="D17" s="139" t="str">
        <f>IF(A17="","",COUNTIFS(Rumusan!$T$8:$T$507,"A-",PROGRAM,PROGB))</f>
        <v/>
      </c>
      <c r="E17" s="139" t="str">
        <f>IF(A17="","",COUNTIFS(Rumusan!$T$8:$T$507,"B+",PROGRAM,PROGB))</f>
        <v/>
      </c>
      <c r="F17" s="139" t="str">
        <f>IF(A17="","",COUNTIFS(Rumusan!$T$8:$T$507,"B",PROGRAM,PROGB))</f>
        <v/>
      </c>
      <c r="G17" s="139" t="str">
        <f>IF(A17="","",COUNTIFS(Rumusan!$T$8:$T$507,"B-",PROGRAM,PROGB))</f>
        <v/>
      </c>
      <c r="H17" s="139" t="str">
        <f>IF(A17="","",COUNTIFS(Rumusan!$T$8:$T$507,"C+",PROGRAM,PROGB))</f>
        <v/>
      </c>
      <c r="I17" s="139" t="str">
        <f>IF(A17="","",COUNTIFS(Rumusan!$T$8:$T$507,"C",PROGRAM,PROGB))</f>
        <v/>
      </c>
      <c r="J17" s="139" t="str">
        <f>IF(A17="","",COUNTIFS(Rumusan!$T$8:$T$507,"D+",PROGRAM,PROGB))</f>
        <v/>
      </c>
      <c r="K17" s="139" t="str">
        <f>IF(A17="","",COUNTIFS(Rumusan!$T$8:$T$507,"D",PROGRAM,PROGB))</f>
        <v/>
      </c>
      <c r="L17" s="139" t="str">
        <f>IF(A17="","",COUNTIFS(Rumusan!$T$8:$T$507,"D-",PROGRAM,PROGB))</f>
        <v/>
      </c>
      <c r="M17" s="139" t="str">
        <f>IF(A17="","",COUNTIFS(Rumusan!$T$8:$T$507,"E",PROGRAM,PROGB))</f>
        <v/>
      </c>
      <c r="N17" s="139" t="str">
        <f>IF(A17="","",COUNTIFS(Rumusan!$T$8:$T$507,"T",PROGRAM,PROGB))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03" t="s">
        <v>156</v>
      </c>
      <c r="B19" s="203"/>
      <c r="C19" s="203"/>
      <c r="D19" s="203"/>
      <c r="E19" s="203"/>
      <c r="F19" s="203"/>
      <c r="G19" s="203"/>
      <c r="H19" s="203"/>
      <c r="I19" s="203"/>
      <c r="J19" s="203"/>
      <c r="K19" s="203"/>
      <c r="L19" s="203"/>
      <c r="M19" s="203"/>
      <c r="N19" s="203"/>
      <c r="O19" s="203"/>
      <c r="P19" s="203"/>
      <c r="Q19" s="203"/>
      <c r="R19" s="203"/>
      <c r="S19" s="20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04" t="s">
        <v>49</v>
      </c>
      <c r="B23" s="207" t="s">
        <v>142</v>
      </c>
      <c r="C23" s="210" t="s">
        <v>139</v>
      </c>
      <c r="D23" s="211"/>
      <c r="E23" s="211"/>
      <c r="F23" s="211"/>
      <c r="G23" s="211"/>
      <c r="H23" s="211"/>
      <c r="I23" s="211"/>
      <c r="J23" s="211"/>
      <c r="K23" s="211"/>
      <c r="L23" s="211"/>
      <c r="M23" s="211"/>
      <c r="N23" s="211"/>
      <c r="O23" s="211"/>
      <c r="P23" s="212"/>
      <c r="Q23" s="213" t="s">
        <v>140</v>
      </c>
      <c r="R23" s="214"/>
      <c r="S23" s="215" t="s">
        <v>141</v>
      </c>
    </row>
    <row r="24" spans="1:19" ht="54.95" customHeight="1" x14ac:dyDescent="0.25">
      <c r="A24" s="205"/>
      <c r="B24" s="208"/>
      <c r="C24" s="218" t="s">
        <v>64</v>
      </c>
      <c r="D24" s="219"/>
      <c r="E24" s="219"/>
      <c r="F24" s="219"/>
      <c r="G24" s="219"/>
      <c r="H24" s="219"/>
      <c r="I24" s="219"/>
      <c r="J24" s="219" t="s">
        <v>65</v>
      </c>
      <c r="K24" s="219"/>
      <c r="L24" s="219"/>
      <c r="M24" s="219"/>
      <c r="N24" s="219"/>
      <c r="O24" s="229" t="s">
        <v>64</v>
      </c>
      <c r="P24" s="231" t="s">
        <v>65</v>
      </c>
      <c r="Q24" s="233" t="s">
        <v>64</v>
      </c>
      <c r="R24" s="220" t="s">
        <v>65</v>
      </c>
      <c r="S24" s="216"/>
    </row>
    <row r="25" spans="1:19" ht="24.95" customHeight="1" thickBot="1" x14ac:dyDescent="0.3">
      <c r="A25" s="206"/>
      <c r="B25" s="209"/>
      <c r="C25" s="134" t="s">
        <v>12</v>
      </c>
      <c r="D25" s="135" t="s">
        <v>13</v>
      </c>
      <c r="E25" s="135" t="s">
        <v>15</v>
      </c>
      <c r="F25" s="135" t="s">
        <v>16</v>
      </c>
      <c r="G25" s="135" t="s">
        <v>17</v>
      </c>
      <c r="H25" s="135" t="s">
        <v>19</v>
      </c>
      <c r="I25" s="135" t="s">
        <v>20</v>
      </c>
      <c r="J25" s="135" t="s">
        <v>22</v>
      </c>
      <c r="K25" s="135" t="s">
        <v>23</v>
      </c>
      <c r="L25" s="135" t="s">
        <v>24</v>
      </c>
      <c r="M25" s="135" t="s">
        <v>25</v>
      </c>
      <c r="N25" s="135" t="s">
        <v>26</v>
      </c>
      <c r="O25" s="230"/>
      <c r="P25" s="232"/>
      <c r="Q25" s="234"/>
      <c r="R25" s="221"/>
      <c r="S25" s="217"/>
    </row>
    <row r="26" spans="1:19" ht="24.95" customHeight="1" thickBot="1" x14ac:dyDescent="0.3">
      <c r="A26" s="136" t="str">
        <f>IF(JENISKUR="PBE",NAMAKUR,"")</f>
        <v/>
      </c>
      <c r="B26" s="137" t="str">
        <f>IF(A26="","",COUNTIFS(Rumusan!$G$8:$G$507,1,PROGRAM,PROGC))</f>
        <v/>
      </c>
      <c r="C26" s="138" t="str">
        <f>IF(A26="","",COUNTIFS(Rumusan!$T$8:$T$507,"A",PROGRAM,PROGC))</f>
        <v/>
      </c>
      <c r="D26" s="139" t="str">
        <f>IF(A26="","",COUNTIFS(Rumusan!$T$8:$T$507,"A-",PROGRAM,PROGC))</f>
        <v/>
      </c>
      <c r="E26" s="139" t="str">
        <f>IF(A26="","",COUNTIFS(Rumusan!$T$8:$T$507,"B+",PROGRAM,PROGC))</f>
        <v/>
      </c>
      <c r="F26" s="139" t="str">
        <f>IF(A26="","",COUNTIFS(Rumusan!$T$8:$T$507,"B",PROGRAM,PROGC))</f>
        <v/>
      </c>
      <c r="G26" s="139" t="str">
        <f>IF(A26="","",COUNTIFS(Rumusan!$T$8:$T$507,"B-",PROGRAM,PROGC))</f>
        <v/>
      </c>
      <c r="H26" s="139" t="str">
        <f>IF(A26="","",COUNTIFS(Rumusan!$T$8:$T$507,"C+",PROGRAM,PROGC))</f>
        <v/>
      </c>
      <c r="I26" s="139" t="str">
        <f>IF(A26="","",COUNTIFS(Rumusan!$T$8:$T$507,"C",PROGRAM,PROGC))</f>
        <v/>
      </c>
      <c r="J26" s="139" t="str">
        <f>IF(A26="","",COUNTIFS(Rumusan!$T$8:$T$507,"D+",PROGRAM,PROGC))</f>
        <v/>
      </c>
      <c r="K26" s="139" t="str">
        <f>IF(A26="","",COUNTIFS(Rumusan!$T$8:$T$507,"D",PROGRAM,PROGC))</f>
        <v/>
      </c>
      <c r="L26" s="139" t="str">
        <f>IF(A26="","",COUNTIFS(Rumusan!$T$8:$T$507,"D-",PROGRAM,PROGC))</f>
        <v/>
      </c>
      <c r="M26" s="139" t="str">
        <f>IF(A26="","",COUNTIFS(Rumusan!$T$8:$T$507,"E",PROGRAM,PROGC))</f>
        <v/>
      </c>
      <c r="N26" s="139" t="str">
        <f>IF(A26="","",COUNTIFS(Rumusan!$T$8:$T$507,"T",PROGRAM,PROGC))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03" t="s">
        <v>157</v>
      </c>
      <c r="B28" s="203"/>
      <c r="C28" s="203"/>
      <c r="D28" s="203"/>
      <c r="E28" s="203"/>
      <c r="F28" s="203"/>
      <c r="G28" s="203"/>
      <c r="H28" s="203"/>
      <c r="I28" s="203"/>
      <c r="J28" s="203"/>
      <c r="K28" s="203"/>
      <c r="L28" s="203"/>
      <c r="M28" s="203"/>
      <c r="N28" s="203"/>
      <c r="O28" s="203"/>
      <c r="P28" s="203"/>
      <c r="Q28" s="203"/>
      <c r="R28" s="203"/>
      <c r="S28" s="20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04" t="s">
        <v>49</v>
      </c>
      <c r="B32" s="207" t="s">
        <v>142</v>
      </c>
      <c r="C32" s="210" t="s">
        <v>139</v>
      </c>
      <c r="D32" s="211"/>
      <c r="E32" s="211"/>
      <c r="F32" s="211"/>
      <c r="G32" s="211"/>
      <c r="H32" s="211"/>
      <c r="I32" s="211"/>
      <c r="J32" s="211"/>
      <c r="K32" s="211"/>
      <c r="L32" s="211"/>
      <c r="M32" s="211"/>
      <c r="N32" s="211"/>
      <c r="O32" s="211"/>
      <c r="P32" s="212"/>
      <c r="Q32" s="213" t="s">
        <v>140</v>
      </c>
      <c r="R32" s="237"/>
      <c r="S32" s="214" t="s">
        <v>141</v>
      </c>
    </row>
    <row r="33" spans="1:19" ht="54.95" customHeight="1" x14ac:dyDescent="0.25">
      <c r="A33" s="205"/>
      <c r="B33" s="208"/>
      <c r="C33" s="218" t="s">
        <v>11</v>
      </c>
      <c r="D33" s="219"/>
      <c r="E33" s="219" t="s">
        <v>14</v>
      </c>
      <c r="F33" s="219"/>
      <c r="G33" s="219" t="s">
        <v>18</v>
      </c>
      <c r="H33" s="219"/>
      <c r="I33" s="219"/>
      <c r="J33" s="219"/>
      <c r="K33" s="219"/>
      <c r="L33" s="219" t="s">
        <v>21</v>
      </c>
      <c r="M33" s="219"/>
      <c r="N33" s="219"/>
      <c r="O33" s="219" t="s">
        <v>18</v>
      </c>
      <c r="P33" s="223" t="s">
        <v>21</v>
      </c>
      <c r="Q33" s="225" t="s">
        <v>18</v>
      </c>
      <c r="R33" s="235" t="s">
        <v>21</v>
      </c>
      <c r="S33" s="227"/>
    </row>
    <row r="34" spans="1:19" ht="24.95" customHeight="1" thickBot="1" x14ac:dyDescent="0.3">
      <c r="A34" s="206"/>
      <c r="B34" s="209"/>
      <c r="C34" s="134" t="s">
        <v>12</v>
      </c>
      <c r="D34" s="135" t="s">
        <v>13</v>
      </c>
      <c r="E34" s="135" t="s">
        <v>15</v>
      </c>
      <c r="F34" s="135" t="s">
        <v>16</v>
      </c>
      <c r="G34" s="135" t="s">
        <v>17</v>
      </c>
      <c r="H34" s="135" t="s">
        <v>19</v>
      </c>
      <c r="I34" s="135" t="s">
        <v>20</v>
      </c>
      <c r="J34" s="135" t="s">
        <v>22</v>
      </c>
      <c r="K34" s="135" t="s">
        <v>23</v>
      </c>
      <c r="L34" s="135" t="s">
        <v>24</v>
      </c>
      <c r="M34" s="135" t="s">
        <v>25</v>
      </c>
      <c r="N34" s="135" t="s">
        <v>26</v>
      </c>
      <c r="O34" s="222"/>
      <c r="P34" s="224"/>
      <c r="Q34" s="226"/>
      <c r="R34" s="236"/>
      <c r="S34" s="228"/>
    </row>
    <row r="35" spans="1:19" ht="24.95" customHeight="1" thickBot="1" x14ac:dyDescent="0.3">
      <c r="A35" s="136" t="str">
        <f>IF(JENISKUR="OJT",NAMAKUR,"")</f>
        <v/>
      </c>
      <c r="B35" s="137" t="str">
        <f>IF(A35="","",COUNTIFS(Rumusan!$G$8:$G$507,1,PROGRAM,PROGD))</f>
        <v/>
      </c>
      <c r="C35" s="138" t="str">
        <f>IF(A35="","",COUNTIFS(Rumusan!$T$8:$T$507,"A",PROGRAM,PROGD))</f>
        <v/>
      </c>
      <c r="D35" s="139" t="str">
        <f>IF(A35="","",COUNTIFS(Rumusan!$T$8:$T$507,"A-",PROGRAM,PROGD))</f>
        <v/>
      </c>
      <c r="E35" s="139" t="str">
        <f>IF(A35="","",COUNTIFS(Rumusan!$T$8:$T$507,"B+",PROGRAM,PROGD))</f>
        <v/>
      </c>
      <c r="F35" s="139" t="str">
        <f>IF(A35="","",COUNTIFS(Rumusan!$T$8:$T$507,"B",PROGRAM,PROGD))</f>
        <v/>
      </c>
      <c r="G35" s="139" t="str">
        <f>IF(A35="","",COUNTIFS(Rumusan!$T$8:$T$507,"B-",PROGRAM,PROGD))</f>
        <v/>
      </c>
      <c r="H35" s="139" t="str">
        <f>IF(A35="","",COUNTIFS(Rumusan!$T$8:$T$507,"C+",PROGRAM,PROGD))</f>
        <v/>
      </c>
      <c r="I35" s="139" t="str">
        <f>IF(A35="","",COUNTIFS(Rumusan!$T$8:$T$507,"C",PROGRAM,PROGD))</f>
        <v/>
      </c>
      <c r="J35" s="139" t="str">
        <f>IF(A35="","",COUNTIFS(Rumusan!$T$8:$T$507,"D+",PROGRAM,PROGD))</f>
        <v/>
      </c>
      <c r="K35" s="139" t="str">
        <f>IF(A35="","",COUNTIFS(Rumusan!$T$8:$T$507,"D",PROGRAM,PROGD))</f>
        <v/>
      </c>
      <c r="L35" s="139" t="str">
        <f>IF(A35="","",COUNTIFS(Rumusan!$T$8:$T$507,"D-",PROGRAM,PROGD))</f>
        <v/>
      </c>
      <c r="M35" s="139" t="str">
        <f>IF(A35="","",COUNTIFS(Rumusan!$T$8:$T$507,"E",PROGRAM,PROGD))</f>
        <v/>
      </c>
      <c r="N35" s="139" t="str">
        <f>IF(A35="","",COUNTIFS(Rumusan!$T$8:$T$507,"T",PROGRAM,PROGD))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153</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04" t="s">
        <v>49</v>
      </c>
      <c r="B5" s="207" t="s">
        <v>142</v>
      </c>
      <c r="C5" s="210" t="s">
        <v>139</v>
      </c>
      <c r="D5" s="211"/>
      <c r="E5" s="211"/>
      <c r="F5" s="211"/>
      <c r="G5" s="211"/>
      <c r="H5" s="211"/>
      <c r="I5" s="211"/>
      <c r="J5" s="211"/>
      <c r="K5" s="211"/>
      <c r="L5" s="211"/>
      <c r="M5" s="211"/>
      <c r="N5" s="211"/>
      <c r="O5" s="211"/>
      <c r="P5" s="212"/>
      <c r="Q5" s="213" t="s">
        <v>140</v>
      </c>
      <c r="R5" s="214"/>
      <c r="S5" s="215" t="s">
        <v>141</v>
      </c>
    </row>
    <row r="6" spans="1:19" ht="54.95" customHeight="1" x14ac:dyDescent="0.25">
      <c r="A6" s="205"/>
      <c r="B6" s="208"/>
      <c r="C6" s="218" t="s">
        <v>11</v>
      </c>
      <c r="D6" s="219"/>
      <c r="E6" s="219" t="s">
        <v>14</v>
      </c>
      <c r="F6" s="219"/>
      <c r="G6" s="219"/>
      <c r="H6" s="219" t="s">
        <v>18</v>
      </c>
      <c r="I6" s="219"/>
      <c r="J6" s="219" t="s">
        <v>21</v>
      </c>
      <c r="K6" s="219"/>
      <c r="L6" s="219"/>
      <c r="M6" s="219"/>
      <c r="N6" s="219"/>
      <c r="O6" s="219" t="s">
        <v>18</v>
      </c>
      <c r="P6" s="223" t="s">
        <v>21</v>
      </c>
      <c r="Q6" s="225" t="s">
        <v>18</v>
      </c>
      <c r="R6" s="227" t="s">
        <v>21</v>
      </c>
      <c r="S6" s="216"/>
    </row>
    <row r="7" spans="1:19" ht="24.95" customHeight="1" thickBot="1" x14ac:dyDescent="0.3">
      <c r="A7" s="206"/>
      <c r="B7" s="209"/>
      <c r="C7" s="134" t="s">
        <v>12</v>
      </c>
      <c r="D7" s="135" t="s">
        <v>13</v>
      </c>
      <c r="E7" s="135" t="s">
        <v>15</v>
      </c>
      <c r="F7" s="135" t="s">
        <v>16</v>
      </c>
      <c r="G7" s="135" t="s">
        <v>17</v>
      </c>
      <c r="H7" s="135" t="s">
        <v>19</v>
      </c>
      <c r="I7" s="135" t="s">
        <v>20</v>
      </c>
      <c r="J7" s="135" t="s">
        <v>22</v>
      </c>
      <c r="K7" s="135" t="s">
        <v>23</v>
      </c>
      <c r="L7" s="135" t="s">
        <v>24</v>
      </c>
      <c r="M7" s="135" t="s">
        <v>25</v>
      </c>
      <c r="N7" s="135" t="s">
        <v>26</v>
      </c>
      <c r="O7" s="222"/>
      <c r="P7" s="224"/>
      <c r="Q7" s="226"/>
      <c r="R7" s="228"/>
      <c r="S7" s="217"/>
    </row>
    <row r="8" spans="1:19" ht="24.95" customHeight="1" thickBot="1" x14ac:dyDescent="0.3">
      <c r="A8" s="136" t="str">
        <f>IF(OR(JENISKUR="AKADEMIK (SVM)",JENISKUR="UMUM (DVM)"),NAMAKUR,"")</f>
        <v/>
      </c>
      <c r="B8" s="137" t="str">
        <f>IF(A8="","",COUNTIFS(Rumusan!$G$8:$G$507,1,KUMPULAN,KUMPA))</f>
        <v/>
      </c>
      <c r="C8" s="138" t="str">
        <f>IF(A8="","",COUNTIFS(Rumusan!$T$8:$T$507,"A",KUMPULAN,KUMPA))</f>
        <v/>
      </c>
      <c r="D8" s="139" t="str">
        <f>IF(A8="","",COUNTIFS(Rumusan!$T$8:$T$507,"A-",KUMPULAN,KUMPA))</f>
        <v/>
      </c>
      <c r="E8" s="139" t="str">
        <f>IF(A8="","",COUNTIFS(Rumusan!$T$8:$T$507,"B+",KUMPULAN,KUMPA))</f>
        <v/>
      </c>
      <c r="F8" s="139" t="str">
        <f>IF(A8="","",COUNTIFS(Rumusan!$T$8:$T$507,"B",KUMPULAN,KUMPA))</f>
        <v/>
      </c>
      <c r="G8" s="139" t="str">
        <f>IF(A8="","",COUNTIFS(Rumusan!$T$8:$T$507,"B-",KUMPULAN,KUMPA))</f>
        <v/>
      </c>
      <c r="H8" s="139" t="str">
        <f>IF(A8="","",COUNTIFS(Rumusan!$T$8:$T$507,"C+",KUMPULAN,KUMPA))</f>
        <v/>
      </c>
      <c r="I8" s="139" t="str">
        <f>IF(A8="","",COUNTIFS(Rumusan!$T$8:$T$507,"C",KUMPULAN,KUMPA))</f>
        <v/>
      </c>
      <c r="J8" s="139" t="str">
        <f>IF(A8="","",COUNTIFS(Rumusan!$T$8:$T$507,"D+",KUMPULAN,KUMPA))</f>
        <v/>
      </c>
      <c r="K8" s="139" t="str">
        <f>IF(A8="","",COUNTIFS(Rumusan!$T$8:$T$507,"D",KUMPULAN,KUMPA))</f>
        <v/>
      </c>
      <c r="L8" s="139" t="str">
        <f>IF(A8="","",COUNTIFS(Rumusan!$T$8:$T$507,"D-",KUMPULAN,KUMPA))</f>
        <v/>
      </c>
      <c r="M8" s="139" t="str">
        <f>IF(A8="","",COUNTIFS(Rumusan!$T$8:$T$507,"E",KUMPULAN,KUMPA))</f>
        <v/>
      </c>
      <c r="N8" s="139" t="str">
        <f>IF(A8="","",COUNTIFS(Rumusan!$T$8:$T$507,"T",KUMPULAN,KUMPA))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03" t="s">
        <v>152</v>
      </c>
      <c r="B10" s="203"/>
      <c r="C10" s="203"/>
      <c r="D10" s="203"/>
      <c r="E10" s="203"/>
      <c r="F10" s="203"/>
      <c r="G10" s="203"/>
      <c r="H10" s="203"/>
      <c r="I10" s="203"/>
      <c r="J10" s="203"/>
      <c r="K10" s="203"/>
      <c r="L10" s="203"/>
      <c r="M10" s="203"/>
      <c r="N10" s="203"/>
      <c r="O10" s="203"/>
      <c r="P10" s="203"/>
      <c r="Q10" s="203"/>
      <c r="R10" s="203"/>
      <c r="S10" s="20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04" t="s">
        <v>49</v>
      </c>
      <c r="B14" s="207" t="s">
        <v>142</v>
      </c>
      <c r="C14" s="210" t="s">
        <v>139</v>
      </c>
      <c r="D14" s="211"/>
      <c r="E14" s="211"/>
      <c r="F14" s="211"/>
      <c r="G14" s="211"/>
      <c r="H14" s="211"/>
      <c r="I14" s="211"/>
      <c r="J14" s="211"/>
      <c r="K14" s="211"/>
      <c r="L14" s="211"/>
      <c r="M14" s="211"/>
      <c r="N14" s="211"/>
      <c r="O14" s="211"/>
      <c r="P14" s="212"/>
      <c r="Q14" s="213" t="s">
        <v>140</v>
      </c>
      <c r="R14" s="214"/>
      <c r="S14" s="215" t="s">
        <v>141</v>
      </c>
    </row>
    <row r="15" spans="1:19" ht="54.95" customHeight="1" x14ac:dyDescent="0.25">
      <c r="A15" s="205"/>
      <c r="B15" s="208"/>
      <c r="C15" s="144" t="s">
        <v>62</v>
      </c>
      <c r="D15" s="145" t="s">
        <v>63</v>
      </c>
      <c r="E15" s="219" t="s">
        <v>64</v>
      </c>
      <c r="F15" s="219"/>
      <c r="G15" s="219"/>
      <c r="H15" s="219" t="s">
        <v>65</v>
      </c>
      <c r="I15" s="219"/>
      <c r="J15" s="219"/>
      <c r="K15" s="219"/>
      <c r="L15" s="219"/>
      <c r="M15" s="219"/>
      <c r="N15" s="219"/>
      <c r="O15" s="229" t="s">
        <v>64</v>
      </c>
      <c r="P15" s="231" t="s">
        <v>65</v>
      </c>
      <c r="Q15" s="233" t="s">
        <v>64</v>
      </c>
      <c r="R15" s="220" t="s">
        <v>65</v>
      </c>
      <c r="S15" s="216"/>
    </row>
    <row r="16" spans="1:19" ht="24.95" customHeight="1" thickBot="1" x14ac:dyDescent="0.3">
      <c r="A16" s="206"/>
      <c r="B16" s="209"/>
      <c r="C16" s="134" t="s">
        <v>12</v>
      </c>
      <c r="D16" s="135" t="s">
        <v>13</v>
      </c>
      <c r="E16" s="135" t="s">
        <v>15</v>
      </c>
      <c r="F16" s="135" t="s">
        <v>16</v>
      </c>
      <c r="G16" s="135" t="s">
        <v>17</v>
      </c>
      <c r="H16" s="135" t="s">
        <v>19</v>
      </c>
      <c r="I16" s="135" t="s">
        <v>20</v>
      </c>
      <c r="J16" s="135" t="s">
        <v>22</v>
      </c>
      <c r="K16" s="135" t="s">
        <v>23</v>
      </c>
      <c r="L16" s="135" t="s">
        <v>24</v>
      </c>
      <c r="M16" s="135" t="s">
        <v>25</v>
      </c>
      <c r="N16" s="135" t="s">
        <v>26</v>
      </c>
      <c r="O16" s="230"/>
      <c r="P16" s="232"/>
      <c r="Q16" s="234"/>
      <c r="R16" s="221"/>
      <c r="S16" s="217"/>
    </row>
    <row r="17" spans="1:19" ht="24.95" customHeight="1" thickBot="1" x14ac:dyDescent="0.3">
      <c r="A17" s="136" t="str">
        <f>IF(JENISKUR="VOKASIONAL",NAMAKUR,"")</f>
        <v/>
      </c>
      <c r="B17" s="137" t="str">
        <f>IF(A17="","",COUNTIFS(Rumusan!$G$8:$G$507,1,KUMPULAN,KUMPB))</f>
        <v/>
      </c>
      <c r="C17" s="138" t="str">
        <f>IF(A17="","",COUNTIFS(Rumusan!$T$8:$T$507,"A",KUMPULAN,KUMPB))</f>
        <v/>
      </c>
      <c r="D17" s="139" t="str">
        <f>IF(A17="","",COUNTIFS(Rumusan!$T$8:$T$507,"A-",KUMPULAN,KUMPB))</f>
        <v/>
      </c>
      <c r="E17" s="139" t="str">
        <f>IF(A17="","",COUNTIFS(Rumusan!$T$8:$T$507,"B+",KUMPULAN,KUMPB))</f>
        <v/>
      </c>
      <c r="F17" s="139" t="str">
        <f>IF(A17="","",COUNTIFS(Rumusan!$T$8:$T$507,"B",KUMPULAN,KUMPB))</f>
        <v/>
      </c>
      <c r="G17" s="139" t="str">
        <f>IF(A17="","",COUNTIFS(Rumusan!$T$8:$T$507,"B-",KUMPULAN,KUMPB))</f>
        <v/>
      </c>
      <c r="H17" s="139" t="str">
        <f>IF(A17="","",COUNTIFS(Rumusan!$T$8:$T$507,"C+",KUMPULAN,KUMPB))</f>
        <v/>
      </c>
      <c r="I17" s="139" t="str">
        <f>IF(A17="","",COUNTIFS(Rumusan!$T$8:$T$507,"C",KUMPULAN,KUMPB))</f>
        <v/>
      </c>
      <c r="J17" s="139" t="str">
        <f>IF(A17="","",COUNTIFS(Rumusan!$T$8:$T$507,"D+",KUMPULAN,KUMPB))</f>
        <v/>
      </c>
      <c r="K17" s="139" t="str">
        <f>IF(A17="","",COUNTIFS(Rumusan!$T$8:$T$507,"D",KUMPULAN,KUMPB))</f>
        <v/>
      </c>
      <c r="L17" s="139" t="str">
        <f>IF(A17="","",COUNTIFS(Rumusan!$T$8:$T$507,"D-",KUMPULAN,KUMPB))</f>
        <v/>
      </c>
      <c r="M17" s="139" t="str">
        <f>IF(A17="","",COUNTIFS(Rumusan!$T$8:$T$507,"E",KUMPULAN,KUMPB))</f>
        <v/>
      </c>
      <c r="N17" s="139" t="str">
        <f>IF(A17="","",COUNTIFS(Rumusan!$T$8:$T$507,"T",KUMPULAN,KUMPB))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03" t="s">
        <v>151</v>
      </c>
      <c r="B19" s="203"/>
      <c r="C19" s="203"/>
      <c r="D19" s="203"/>
      <c r="E19" s="203"/>
      <c r="F19" s="203"/>
      <c r="G19" s="203"/>
      <c r="H19" s="203"/>
      <c r="I19" s="203"/>
      <c r="J19" s="203"/>
      <c r="K19" s="203"/>
      <c r="L19" s="203"/>
      <c r="M19" s="203"/>
      <c r="N19" s="203"/>
      <c r="O19" s="203"/>
      <c r="P19" s="203"/>
      <c r="Q19" s="203"/>
      <c r="R19" s="203"/>
      <c r="S19" s="20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04" t="s">
        <v>49</v>
      </c>
      <c r="B23" s="207" t="s">
        <v>142</v>
      </c>
      <c r="C23" s="210" t="s">
        <v>139</v>
      </c>
      <c r="D23" s="211"/>
      <c r="E23" s="211"/>
      <c r="F23" s="211"/>
      <c r="G23" s="211"/>
      <c r="H23" s="211"/>
      <c r="I23" s="211"/>
      <c r="J23" s="211"/>
      <c r="K23" s="211"/>
      <c r="L23" s="211"/>
      <c r="M23" s="211"/>
      <c r="N23" s="211"/>
      <c r="O23" s="211"/>
      <c r="P23" s="212"/>
      <c r="Q23" s="213" t="s">
        <v>140</v>
      </c>
      <c r="R23" s="214"/>
      <c r="S23" s="215" t="s">
        <v>141</v>
      </c>
    </row>
    <row r="24" spans="1:19" ht="54.95" customHeight="1" x14ac:dyDescent="0.25">
      <c r="A24" s="205"/>
      <c r="B24" s="208"/>
      <c r="C24" s="218" t="s">
        <v>64</v>
      </c>
      <c r="D24" s="219"/>
      <c r="E24" s="219"/>
      <c r="F24" s="219"/>
      <c r="G24" s="219"/>
      <c r="H24" s="219"/>
      <c r="I24" s="219"/>
      <c r="J24" s="219" t="s">
        <v>65</v>
      </c>
      <c r="K24" s="219"/>
      <c r="L24" s="219"/>
      <c r="M24" s="219"/>
      <c r="N24" s="219"/>
      <c r="O24" s="229" t="s">
        <v>64</v>
      </c>
      <c r="P24" s="231" t="s">
        <v>65</v>
      </c>
      <c r="Q24" s="233" t="s">
        <v>64</v>
      </c>
      <c r="R24" s="220" t="s">
        <v>65</v>
      </c>
      <c r="S24" s="216"/>
    </row>
    <row r="25" spans="1:19" ht="24.95" customHeight="1" thickBot="1" x14ac:dyDescent="0.3">
      <c r="A25" s="206"/>
      <c r="B25" s="209"/>
      <c r="C25" s="134" t="s">
        <v>12</v>
      </c>
      <c r="D25" s="135" t="s">
        <v>13</v>
      </c>
      <c r="E25" s="135" t="s">
        <v>15</v>
      </c>
      <c r="F25" s="135" t="s">
        <v>16</v>
      </c>
      <c r="G25" s="135" t="s">
        <v>17</v>
      </c>
      <c r="H25" s="135" t="s">
        <v>19</v>
      </c>
      <c r="I25" s="135" t="s">
        <v>20</v>
      </c>
      <c r="J25" s="135" t="s">
        <v>22</v>
      </c>
      <c r="K25" s="135" t="s">
        <v>23</v>
      </c>
      <c r="L25" s="135" t="s">
        <v>24</v>
      </c>
      <c r="M25" s="135" t="s">
        <v>25</v>
      </c>
      <c r="N25" s="135" t="s">
        <v>26</v>
      </c>
      <c r="O25" s="230"/>
      <c r="P25" s="232"/>
      <c r="Q25" s="234"/>
      <c r="R25" s="221"/>
      <c r="S25" s="217"/>
    </row>
    <row r="26" spans="1:19" ht="24.95" customHeight="1" thickBot="1" x14ac:dyDescent="0.3">
      <c r="A26" s="136" t="str">
        <f>IF(JENISKUR="PBE",NAMAKUR,"")</f>
        <v/>
      </c>
      <c r="B26" s="137" t="str">
        <f>IF(A26="","",COUNTIFS(Rumusan!$G$8:$G$507,1,KUMPULAN,KUMPC))</f>
        <v/>
      </c>
      <c r="C26" s="138" t="str">
        <f>IF(A26="","",COUNTIFS(Rumusan!$T$8:$T$507,"A",KUMPULAN,KUMPC))</f>
        <v/>
      </c>
      <c r="D26" s="139" t="str">
        <f>IF(A26="","",COUNTIFS(Rumusan!$T$8:$T$507,"A-",KUMPULAN,KUMPC))</f>
        <v/>
      </c>
      <c r="E26" s="139" t="str">
        <f>IF(A26="","",COUNTIFS(Rumusan!$T$8:$T$507,"B+",KUMPULAN,KUMPC))</f>
        <v/>
      </c>
      <c r="F26" s="139" t="str">
        <f>IF(A26="","",COUNTIFS(Rumusan!$T$8:$T$507,"B",KUMPULAN,KUMPC))</f>
        <v/>
      </c>
      <c r="G26" s="139" t="str">
        <f>IF(A26="","",COUNTIFS(Rumusan!$T$8:$T$507,"B-",KUMPULAN,KUMPC))</f>
        <v/>
      </c>
      <c r="H26" s="139" t="str">
        <f>IF(A26="","",COUNTIFS(Rumusan!$T$8:$T$507,"C+",KUMPULAN,KUMPC))</f>
        <v/>
      </c>
      <c r="I26" s="139" t="str">
        <f>IF(A26="","",COUNTIFS(Rumusan!$T$8:$T$507,"C",KUMPULAN,KUMPC))</f>
        <v/>
      </c>
      <c r="J26" s="139" t="str">
        <f>IF(A26="","",COUNTIFS(Rumusan!$T$8:$T$507,"D+",KUMPULAN,KUMPC))</f>
        <v/>
      </c>
      <c r="K26" s="139" t="str">
        <f>IF(A26="","",COUNTIFS(Rumusan!$T$8:$T$507,"D",KUMPULAN,KUMPC))</f>
        <v/>
      </c>
      <c r="L26" s="139" t="str">
        <f>IF(A26="","",COUNTIFS(Rumusan!$T$8:$T$507,"D-",KUMPULAN,KUMPC))</f>
        <v/>
      </c>
      <c r="M26" s="139" t="str">
        <f>IF(A26="","",COUNTIFS(Rumusan!$T$8:$T$507,"E",KUMPULAN,KUMPC))</f>
        <v/>
      </c>
      <c r="N26" s="139" t="str">
        <f>IF(A26="","",COUNTIFS(Rumusan!$T$8:$T$507,"T",KUMPULAN,KUMPC))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03" t="s">
        <v>150</v>
      </c>
      <c r="B28" s="203"/>
      <c r="C28" s="203"/>
      <c r="D28" s="203"/>
      <c r="E28" s="203"/>
      <c r="F28" s="203"/>
      <c r="G28" s="203"/>
      <c r="H28" s="203"/>
      <c r="I28" s="203"/>
      <c r="J28" s="203"/>
      <c r="K28" s="203"/>
      <c r="L28" s="203"/>
      <c r="M28" s="203"/>
      <c r="N28" s="203"/>
      <c r="O28" s="203"/>
      <c r="P28" s="203"/>
      <c r="Q28" s="203"/>
      <c r="R28" s="203"/>
      <c r="S28" s="20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04" t="s">
        <v>49</v>
      </c>
      <c r="B32" s="207" t="s">
        <v>142</v>
      </c>
      <c r="C32" s="210" t="s">
        <v>139</v>
      </c>
      <c r="D32" s="211"/>
      <c r="E32" s="211"/>
      <c r="F32" s="211"/>
      <c r="G32" s="211"/>
      <c r="H32" s="211"/>
      <c r="I32" s="211"/>
      <c r="J32" s="211"/>
      <c r="K32" s="211"/>
      <c r="L32" s="211"/>
      <c r="M32" s="211"/>
      <c r="N32" s="211"/>
      <c r="O32" s="211"/>
      <c r="P32" s="212"/>
      <c r="Q32" s="213" t="s">
        <v>140</v>
      </c>
      <c r="R32" s="237"/>
      <c r="S32" s="214" t="s">
        <v>141</v>
      </c>
    </row>
    <row r="33" spans="1:19" ht="54.95" customHeight="1" x14ac:dyDescent="0.25">
      <c r="A33" s="205"/>
      <c r="B33" s="208"/>
      <c r="C33" s="218" t="s">
        <v>11</v>
      </c>
      <c r="D33" s="219"/>
      <c r="E33" s="219" t="s">
        <v>14</v>
      </c>
      <c r="F33" s="219"/>
      <c r="G33" s="219" t="s">
        <v>18</v>
      </c>
      <c r="H33" s="219"/>
      <c r="I33" s="219"/>
      <c r="J33" s="219"/>
      <c r="K33" s="219"/>
      <c r="L33" s="219" t="s">
        <v>21</v>
      </c>
      <c r="M33" s="219"/>
      <c r="N33" s="219"/>
      <c r="O33" s="219" t="s">
        <v>18</v>
      </c>
      <c r="P33" s="223" t="s">
        <v>21</v>
      </c>
      <c r="Q33" s="225" t="s">
        <v>18</v>
      </c>
      <c r="R33" s="235" t="s">
        <v>21</v>
      </c>
      <c r="S33" s="227"/>
    </row>
    <row r="34" spans="1:19" ht="24.95" customHeight="1" thickBot="1" x14ac:dyDescent="0.3">
      <c r="A34" s="206"/>
      <c r="B34" s="209"/>
      <c r="C34" s="134" t="s">
        <v>12</v>
      </c>
      <c r="D34" s="135" t="s">
        <v>13</v>
      </c>
      <c r="E34" s="135" t="s">
        <v>15</v>
      </c>
      <c r="F34" s="135" t="s">
        <v>16</v>
      </c>
      <c r="G34" s="135" t="s">
        <v>17</v>
      </c>
      <c r="H34" s="135" t="s">
        <v>19</v>
      </c>
      <c r="I34" s="135" t="s">
        <v>20</v>
      </c>
      <c r="J34" s="135" t="s">
        <v>22</v>
      </c>
      <c r="K34" s="135" t="s">
        <v>23</v>
      </c>
      <c r="L34" s="135" t="s">
        <v>24</v>
      </c>
      <c r="M34" s="135" t="s">
        <v>25</v>
      </c>
      <c r="N34" s="135" t="s">
        <v>26</v>
      </c>
      <c r="O34" s="222"/>
      <c r="P34" s="224"/>
      <c r="Q34" s="226"/>
      <c r="R34" s="236"/>
      <c r="S34" s="228"/>
    </row>
    <row r="35" spans="1:19" ht="24.95" customHeight="1" thickBot="1" x14ac:dyDescent="0.3">
      <c r="A35" s="136" t="str">
        <f>IF(JENISKUR="OJT",NAMAKUR,"")</f>
        <v/>
      </c>
      <c r="B35" s="137" t="str">
        <f>IF(A35="","",COUNTIFS(Rumusan!$G$8:$G$507,1,KUMPULAN,KUMPD))</f>
        <v/>
      </c>
      <c r="C35" s="138" t="str">
        <f>IF(A35="","",COUNTIFS(Rumusan!$T$8:$T$507,"A",KUMPULAN,KUMPD))</f>
        <v/>
      </c>
      <c r="D35" s="139" t="str">
        <f>IF(A35="","",COUNTIFS(Rumusan!$T$8:$T$507,"A-",KUMPULAN,KUMPD))</f>
        <v/>
      </c>
      <c r="E35" s="139" t="str">
        <f>IF(A35="","",COUNTIFS(Rumusan!$T$8:$T$507,"B+",KUMPULAN,KUMPD))</f>
        <v/>
      </c>
      <c r="F35" s="139" t="str">
        <f>IF(A35="","",COUNTIFS(Rumusan!$T$8:$T$507,"B",KUMPULAN,KUMPD))</f>
        <v/>
      </c>
      <c r="G35" s="139" t="str">
        <f>IF(A35="","",COUNTIFS(Rumusan!$T$8:$T$507,"B-",KUMPULAN,KUMPD))</f>
        <v/>
      </c>
      <c r="H35" s="139" t="str">
        <f>IF(A35="","",COUNTIFS(Rumusan!$T$8:$T$507,"C+",KUMPULAN,KUMPD))</f>
        <v/>
      </c>
      <c r="I35" s="139" t="str">
        <f>IF(A35="","",COUNTIFS(Rumusan!$T$8:$T$507,"C",KUMPULAN,KUMPD))</f>
        <v/>
      </c>
      <c r="J35" s="139" t="str">
        <f>IF(A35="","",COUNTIFS(Rumusan!$T$8:$T$507,"D+",KUMPULAN,KUMPD))</f>
        <v/>
      </c>
      <c r="K35" s="139" t="str">
        <f>IF(A35="","",COUNTIFS(Rumusan!$T$8:$T$507,"D",KUMPULAN,KUMPD))</f>
        <v/>
      </c>
      <c r="L35" s="139" t="str">
        <f>IF(A35="","",COUNTIFS(Rumusan!$T$8:$T$507,"D-",KUMPULAN,KUMPD))</f>
        <v/>
      </c>
      <c r="M35" s="139" t="str">
        <f>IF(A35="","",COUNTIFS(Rumusan!$T$8:$T$507,"E",KUMPULAN,KUMPD))</f>
        <v/>
      </c>
      <c r="N35" s="139" t="str">
        <f>IF(A35="","",COUNTIFS(Rumusan!$T$8:$T$507,"T",KUMPULAN,KUMPD))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143</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IF(A7="","",TAHUN)</f>
        <v/>
      </c>
    </row>
    <row r="3" spans="1:19" ht="24.95" customHeight="1" thickBot="1" x14ac:dyDescent="0.3">
      <c r="A3" s="131" t="s">
        <v>148</v>
      </c>
      <c r="B3" s="132" t="str">
        <f>IF(A7="","",SEM)</f>
        <v/>
      </c>
    </row>
    <row r="4" spans="1:19" ht="24.95" customHeight="1" x14ac:dyDescent="0.25">
      <c r="A4" s="204" t="s">
        <v>49</v>
      </c>
      <c r="B4" s="207" t="s">
        <v>142</v>
      </c>
      <c r="C4" s="210" t="s">
        <v>139</v>
      </c>
      <c r="D4" s="211"/>
      <c r="E4" s="211"/>
      <c r="F4" s="211"/>
      <c r="G4" s="211"/>
      <c r="H4" s="211"/>
      <c r="I4" s="211"/>
      <c r="J4" s="211"/>
      <c r="K4" s="211"/>
      <c r="L4" s="211"/>
      <c r="M4" s="211"/>
      <c r="N4" s="211"/>
      <c r="O4" s="211"/>
      <c r="P4" s="212"/>
      <c r="Q4" s="213" t="s">
        <v>140</v>
      </c>
      <c r="R4" s="214"/>
      <c r="S4" s="215" t="s">
        <v>141</v>
      </c>
    </row>
    <row r="5" spans="1:19" ht="54.95" customHeight="1" x14ac:dyDescent="0.25">
      <c r="A5" s="205"/>
      <c r="B5" s="208"/>
      <c r="C5" s="218" t="s">
        <v>11</v>
      </c>
      <c r="D5" s="219"/>
      <c r="E5" s="219" t="s">
        <v>14</v>
      </c>
      <c r="F5" s="219"/>
      <c r="G5" s="219"/>
      <c r="H5" s="219" t="s">
        <v>18</v>
      </c>
      <c r="I5" s="219"/>
      <c r="J5" s="219" t="s">
        <v>21</v>
      </c>
      <c r="K5" s="219"/>
      <c r="L5" s="219"/>
      <c r="M5" s="219"/>
      <c r="N5" s="219"/>
      <c r="O5" s="219" t="s">
        <v>18</v>
      </c>
      <c r="P5" s="223" t="s">
        <v>21</v>
      </c>
      <c r="Q5" s="225" t="s">
        <v>18</v>
      </c>
      <c r="R5" s="227" t="s">
        <v>21</v>
      </c>
      <c r="S5" s="216"/>
    </row>
    <row r="6" spans="1:19" ht="24.95" customHeight="1" thickBot="1" x14ac:dyDescent="0.3">
      <c r="A6" s="206"/>
      <c r="B6" s="209"/>
      <c r="C6" s="134" t="s">
        <v>12</v>
      </c>
      <c r="D6" s="135" t="s">
        <v>13</v>
      </c>
      <c r="E6" s="135" t="s">
        <v>15</v>
      </c>
      <c r="F6" s="135" t="s">
        <v>16</v>
      </c>
      <c r="G6" s="135" t="s">
        <v>17</v>
      </c>
      <c r="H6" s="135" t="s">
        <v>19</v>
      </c>
      <c r="I6" s="135" t="s">
        <v>20</v>
      </c>
      <c r="J6" s="135" t="s">
        <v>22</v>
      </c>
      <c r="K6" s="135" t="s">
        <v>23</v>
      </c>
      <c r="L6" s="135" t="s">
        <v>24</v>
      </c>
      <c r="M6" s="135" t="s">
        <v>25</v>
      </c>
      <c r="N6" s="135" t="s">
        <v>26</v>
      </c>
      <c r="O6" s="222"/>
      <c r="P6" s="224"/>
      <c r="Q6" s="226"/>
      <c r="R6" s="228"/>
      <c r="S6" s="217"/>
    </row>
    <row r="7" spans="1:19" ht="24.95" customHeight="1" thickBot="1" x14ac:dyDescent="0.3">
      <c r="A7" s="136" t="str">
        <f>IF(OR(JENISKUR="AKADEMIK (SVM)",JENISKUR="UMUM (DVM)"),NAMAKUR,"")</f>
        <v/>
      </c>
      <c r="B7" s="137" t="str">
        <f>IF(A7="","",COUNTIF(Rumusan!$G$8:$G$507,1))</f>
        <v/>
      </c>
      <c r="C7" s="138" t="str">
        <f>IF(A7="","",COUNTIF(Rumusan!$T$8:$T$507,"A"))</f>
        <v/>
      </c>
      <c r="D7" s="139" t="str">
        <f>IF(A7="","",COUNTIF(Rumusan!$T$8:$T$507,"A-"))</f>
        <v/>
      </c>
      <c r="E7" s="139" t="str">
        <f>IF(A7="","",COUNTIF(Rumusan!$T$8:$T$507,"B+"))</f>
        <v/>
      </c>
      <c r="F7" s="139" t="str">
        <f>IF(A7="","",COUNTIF(Rumusan!$T$8:$T$507,"B"))</f>
        <v/>
      </c>
      <c r="G7" s="139" t="str">
        <f>IF(A7="","",COUNTIF(Rumusan!$T$8:$T$507,"B-"))</f>
        <v/>
      </c>
      <c r="H7" s="139" t="str">
        <f>IF(A7="","",COUNTIF(Rumusan!$T$8:$T$507,"C+"))</f>
        <v/>
      </c>
      <c r="I7" s="139" t="str">
        <f>IF(A7="","",COUNTIF(Rumusan!$T$8:$T$507,"C"))</f>
        <v/>
      </c>
      <c r="J7" s="139" t="str">
        <f>IF(A7="","",COUNTIF(Rumusan!$T$8:$T$507,"D+"))</f>
        <v/>
      </c>
      <c r="K7" s="139" t="str">
        <f>IF(A7="","",COUNTIF(Rumusan!$T$8:$T$507,"D"))</f>
        <v/>
      </c>
      <c r="L7" s="139" t="str">
        <f>IF(A7="","",COUNTIF(Rumusan!$T$8:$T$507,"D-"))</f>
        <v/>
      </c>
      <c r="M7" s="139" t="str">
        <f>IF(A7="","",COUNTIF(Rumusan!$T$8:$T$507,"E"))</f>
        <v/>
      </c>
      <c r="N7" s="139" t="str">
        <f>IF(A7="","",COUNTIF(Rumusan!$T$8:$T$507,"T"))</f>
        <v/>
      </c>
      <c r="O7" s="139" t="str">
        <f>IF(A7="","",SUM(C7:I7))</f>
        <v/>
      </c>
      <c r="P7" s="140" t="str">
        <f>IF(A7="","",SUM(J7:N7))</f>
        <v/>
      </c>
      <c r="Q7" s="141" t="str">
        <f>IF(OR(A7="",B7="",B7=0),"",O7/B7*100)</f>
        <v/>
      </c>
      <c r="R7" s="142" t="str">
        <f>IF(OR(A7="",B7="",B7=0),"",P7/B7*100)</f>
        <v/>
      </c>
      <c r="S7" s="143" t="str">
        <f>IF(OR(A7="",B7="",B7=0),"",SUM((C7*4)+(D7*3.67)+(E7*3.33)+(F7*3)+(G7*2.67)+(H7*2.33)+(I7*2)+(J7*1.67)+(K7*1.33)+(L7*1)+(M7*0)+(N7*0))/B7)</f>
        <v/>
      </c>
    </row>
    <row r="8" spans="1:19" ht="20.100000000000001" customHeight="1" x14ac:dyDescent="0.25"/>
    <row r="9" spans="1:19" ht="24.95" customHeight="1" x14ac:dyDescent="0.25">
      <c r="A9" s="203" t="s">
        <v>144</v>
      </c>
      <c r="B9" s="203"/>
      <c r="C9" s="203"/>
      <c r="D9" s="203"/>
      <c r="E9" s="203"/>
      <c r="F9" s="203"/>
      <c r="G9" s="203"/>
      <c r="H9" s="203"/>
      <c r="I9" s="203"/>
      <c r="J9" s="203"/>
      <c r="K9" s="203"/>
      <c r="L9" s="203"/>
      <c r="M9" s="203"/>
      <c r="N9" s="203"/>
      <c r="O9" s="203"/>
      <c r="P9" s="203"/>
      <c r="Q9" s="203"/>
      <c r="R9" s="203"/>
      <c r="S9" s="203"/>
    </row>
    <row r="10" spans="1:19" ht="24.95" customHeight="1" x14ac:dyDescent="0.25">
      <c r="A10" s="131" t="s">
        <v>147</v>
      </c>
      <c r="B10" s="132" t="str">
        <f>IF(A15="","",TAHUN)</f>
        <v/>
      </c>
    </row>
    <row r="11" spans="1:19" ht="24.95" customHeight="1" thickBot="1" x14ac:dyDescent="0.3">
      <c r="A11" s="131" t="s">
        <v>148</v>
      </c>
      <c r="B11" s="132" t="str">
        <f>IF(A15="","",SEM)</f>
        <v/>
      </c>
    </row>
    <row r="12" spans="1:19" ht="24.95" customHeight="1" x14ac:dyDescent="0.25">
      <c r="A12" s="204" t="s">
        <v>49</v>
      </c>
      <c r="B12" s="207" t="s">
        <v>142</v>
      </c>
      <c r="C12" s="210" t="s">
        <v>139</v>
      </c>
      <c r="D12" s="211"/>
      <c r="E12" s="211"/>
      <c r="F12" s="211"/>
      <c r="G12" s="211"/>
      <c r="H12" s="211"/>
      <c r="I12" s="211"/>
      <c r="J12" s="211"/>
      <c r="K12" s="211"/>
      <c r="L12" s="211"/>
      <c r="M12" s="211"/>
      <c r="N12" s="211"/>
      <c r="O12" s="211"/>
      <c r="P12" s="212"/>
      <c r="Q12" s="213" t="s">
        <v>140</v>
      </c>
      <c r="R12" s="214"/>
      <c r="S12" s="215" t="s">
        <v>141</v>
      </c>
    </row>
    <row r="13" spans="1:19" ht="54.95" customHeight="1" x14ac:dyDescent="0.25">
      <c r="A13" s="205"/>
      <c r="B13" s="208"/>
      <c r="C13" s="144" t="s">
        <v>62</v>
      </c>
      <c r="D13" s="145" t="s">
        <v>63</v>
      </c>
      <c r="E13" s="219" t="s">
        <v>64</v>
      </c>
      <c r="F13" s="219"/>
      <c r="G13" s="219"/>
      <c r="H13" s="219" t="s">
        <v>65</v>
      </c>
      <c r="I13" s="219"/>
      <c r="J13" s="219"/>
      <c r="K13" s="219"/>
      <c r="L13" s="219"/>
      <c r="M13" s="219"/>
      <c r="N13" s="219"/>
      <c r="O13" s="229" t="s">
        <v>64</v>
      </c>
      <c r="P13" s="231" t="s">
        <v>65</v>
      </c>
      <c r="Q13" s="233" t="s">
        <v>64</v>
      </c>
      <c r="R13" s="220" t="s">
        <v>65</v>
      </c>
      <c r="S13" s="216"/>
    </row>
    <row r="14" spans="1:19" ht="24.95" customHeight="1" thickBot="1" x14ac:dyDescent="0.3">
      <c r="A14" s="206"/>
      <c r="B14" s="209"/>
      <c r="C14" s="134" t="s">
        <v>12</v>
      </c>
      <c r="D14" s="135" t="s">
        <v>13</v>
      </c>
      <c r="E14" s="135" t="s">
        <v>15</v>
      </c>
      <c r="F14" s="135" t="s">
        <v>16</v>
      </c>
      <c r="G14" s="135" t="s">
        <v>17</v>
      </c>
      <c r="H14" s="135" t="s">
        <v>19</v>
      </c>
      <c r="I14" s="135" t="s">
        <v>20</v>
      </c>
      <c r="J14" s="135" t="s">
        <v>22</v>
      </c>
      <c r="K14" s="135" t="s">
        <v>23</v>
      </c>
      <c r="L14" s="135" t="s">
        <v>24</v>
      </c>
      <c r="M14" s="135" t="s">
        <v>25</v>
      </c>
      <c r="N14" s="135" t="s">
        <v>26</v>
      </c>
      <c r="O14" s="230"/>
      <c r="P14" s="232"/>
      <c r="Q14" s="234"/>
      <c r="R14" s="221"/>
      <c r="S14" s="217"/>
    </row>
    <row r="15" spans="1:19" ht="24.95" customHeight="1" thickBot="1" x14ac:dyDescent="0.3">
      <c r="A15" s="136" t="str">
        <f>IF(JENISKUR="VOKASIONAL",NAMAKUR,"")</f>
        <v/>
      </c>
      <c r="B15" s="137" t="str">
        <f>IF(A15="","",COUNTIF(Rumusan!$G$8:$G$507,1))</f>
        <v/>
      </c>
      <c r="C15" s="138" t="str">
        <f>IF(A15="","",COUNTIF(Rumusan!$T$8:$T$507,"A"))</f>
        <v/>
      </c>
      <c r="D15" s="139" t="str">
        <f>IF(A15="","",COUNTIF(Rumusan!$T$8:$T$507,"A-"))</f>
        <v/>
      </c>
      <c r="E15" s="139" t="str">
        <f>IF(A15="","",COUNTIF(Rumusan!$T$8:$T$507,"B+"))</f>
        <v/>
      </c>
      <c r="F15" s="139" t="str">
        <f>IF(A15="","",COUNTIF(Rumusan!$T$8:$T$507,"B"))</f>
        <v/>
      </c>
      <c r="G15" s="139" t="str">
        <f>IF(A15="","",COUNTIF(Rumusan!$T$8:$T$507,"B-"))</f>
        <v/>
      </c>
      <c r="H15" s="139" t="str">
        <f>IF(A15="","",COUNTIF(Rumusan!$T$8:$T$507,"C+"))</f>
        <v/>
      </c>
      <c r="I15" s="139" t="str">
        <f>IF(A15="","",COUNTIF(Rumusan!$T$8:$T$507,"C"))</f>
        <v/>
      </c>
      <c r="J15" s="139" t="str">
        <f>IF(A15="","",COUNTIF(Rumusan!$T$8:$T$507,"D+"))</f>
        <v/>
      </c>
      <c r="K15" s="139" t="str">
        <f>IF(A15="","",COUNTIF(Rumusan!$T$8:$T$507,"D"))</f>
        <v/>
      </c>
      <c r="L15" s="139" t="str">
        <f>IF(A15="","",COUNTIF(Rumusan!$T$8:$T$507,"D-"))</f>
        <v/>
      </c>
      <c r="M15" s="139" t="str">
        <f>IF(A15="","",COUNTIF(Rumusan!$T$8:$T$507,"E"))</f>
        <v/>
      </c>
      <c r="N15" s="139" t="str">
        <f>IF(A15="","",COUNTIF(Rumusan!$T$8:$T$507,"T"))</f>
        <v/>
      </c>
      <c r="O15" s="139" t="str">
        <f>IF(A15="","",SUM(C15:I15))</f>
        <v/>
      </c>
      <c r="P15" s="140" t="str">
        <f>IF(A15="","",SUM(J15:N15))</f>
        <v/>
      </c>
      <c r="Q15" s="141" t="str">
        <f>IF(OR(A15="",B15="",B15=0),"",O15/B15*100)</f>
        <v/>
      </c>
      <c r="R15" s="142" t="str">
        <f>IF(OR(A15="",B15="",B15=0),"",P15/B15*100)</f>
        <v/>
      </c>
      <c r="S15" s="143" t="str">
        <f>IF(OR(A15="",B15="",B15=0),"",SUM((C15*4)+(D15*3.67)+(E15*3.33)+(F15*3)+(G15*2.67)+(H15*2.33)+(I15*2)+(J15*1.67)+(K15*1.33)+(L15*1)+(M15*0)+(N15*0))/B15)</f>
        <v/>
      </c>
    </row>
    <row r="16" spans="1:19" ht="20.100000000000001" customHeight="1" x14ac:dyDescent="0.25"/>
    <row r="17" spans="1:19" ht="24.95" customHeight="1" x14ac:dyDescent="0.25">
      <c r="A17" s="203" t="s">
        <v>145</v>
      </c>
      <c r="B17" s="203"/>
      <c r="C17" s="203"/>
      <c r="D17" s="203"/>
      <c r="E17" s="203"/>
      <c r="F17" s="203"/>
      <c r="G17" s="203"/>
      <c r="H17" s="203"/>
      <c r="I17" s="203"/>
      <c r="J17" s="203"/>
      <c r="K17" s="203"/>
      <c r="L17" s="203"/>
      <c r="M17" s="203"/>
      <c r="N17" s="203"/>
      <c r="O17" s="203"/>
      <c r="P17" s="203"/>
      <c r="Q17" s="203"/>
      <c r="R17" s="203"/>
      <c r="S17" s="203"/>
    </row>
    <row r="18" spans="1:19" ht="24.95" customHeight="1" x14ac:dyDescent="0.25">
      <c r="A18" s="131" t="s">
        <v>147</v>
      </c>
      <c r="B18" s="132" t="str">
        <f>IF(A23="","",TAHUN)</f>
        <v/>
      </c>
    </row>
    <row r="19" spans="1:19" ht="24.95" customHeight="1" thickBot="1" x14ac:dyDescent="0.3">
      <c r="A19" s="131" t="s">
        <v>148</v>
      </c>
      <c r="B19" s="132" t="str">
        <f>IF(A23="","",SEM)</f>
        <v/>
      </c>
    </row>
    <row r="20" spans="1:19" ht="24.95" customHeight="1" x14ac:dyDescent="0.25">
      <c r="A20" s="204" t="s">
        <v>49</v>
      </c>
      <c r="B20" s="207" t="s">
        <v>142</v>
      </c>
      <c r="C20" s="210" t="s">
        <v>139</v>
      </c>
      <c r="D20" s="211"/>
      <c r="E20" s="211"/>
      <c r="F20" s="211"/>
      <c r="G20" s="211"/>
      <c r="H20" s="211"/>
      <c r="I20" s="211"/>
      <c r="J20" s="211"/>
      <c r="K20" s="211"/>
      <c r="L20" s="211"/>
      <c r="M20" s="211"/>
      <c r="N20" s="211"/>
      <c r="O20" s="211"/>
      <c r="P20" s="212"/>
      <c r="Q20" s="213" t="s">
        <v>140</v>
      </c>
      <c r="R20" s="214"/>
      <c r="S20" s="215" t="s">
        <v>141</v>
      </c>
    </row>
    <row r="21" spans="1:19" ht="54.95" customHeight="1" x14ac:dyDescent="0.25">
      <c r="A21" s="205"/>
      <c r="B21" s="208"/>
      <c r="C21" s="218" t="s">
        <v>64</v>
      </c>
      <c r="D21" s="219"/>
      <c r="E21" s="219"/>
      <c r="F21" s="219"/>
      <c r="G21" s="219"/>
      <c r="H21" s="219"/>
      <c r="I21" s="219"/>
      <c r="J21" s="219" t="s">
        <v>65</v>
      </c>
      <c r="K21" s="219"/>
      <c r="L21" s="219"/>
      <c r="M21" s="219"/>
      <c r="N21" s="219"/>
      <c r="O21" s="229" t="s">
        <v>64</v>
      </c>
      <c r="P21" s="231" t="s">
        <v>65</v>
      </c>
      <c r="Q21" s="233" t="s">
        <v>64</v>
      </c>
      <c r="R21" s="220" t="s">
        <v>65</v>
      </c>
      <c r="S21" s="216"/>
    </row>
    <row r="22" spans="1:19" ht="24.95" customHeight="1" thickBot="1" x14ac:dyDescent="0.3">
      <c r="A22" s="206"/>
      <c r="B22" s="209"/>
      <c r="C22" s="134" t="s">
        <v>12</v>
      </c>
      <c r="D22" s="135" t="s">
        <v>13</v>
      </c>
      <c r="E22" s="135" t="s">
        <v>15</v>
      </c>
      <c r="F22" s="135" t="s">
        <v>16</v>
      </c>
      <c r="G22" s="135" t="s">
        <v>17</v>
      </c>
      <c r="H22" s="135" t="s">
        <v>19</v>
      </c>
      <c r="I22" s="135" t="s">
        <v>20</v>
      </c>
      <c r="J22" s="135" t="s">
        <v>22</v>
      </c>
      <c r="K22" s="135" t="s">
        <v>23</v>
      </c>
      <c r="L22" s="135" t="s">
        <v>24</v>
      </c>
      <c r="M22" s="135" t="s">
        <v>25</v>
      </c>
      <c r="N22" s="135" t="s">
        <v>26</v>
      </c>
      <c r="O22" s="230"/>
      <c r="P22" s="232"/>
      <c r="Q22" s="234"/>
      <c r="R22" s="221"/>
      <c r="S22" s="217"/>
    </row>
    <row r="23" spans="1:19" ht="24.95" customHeight="1" thickBot="1" x14ac:dyDescent="0.3">
      <c r="A23" s="136" t="str">
        <f>IF(JENISKUR="PBE",NAMAKUR,"")</f>
        <v/>
      </c>
      <c r="B23" s="137" t="str">
        <f>IF(A23="","",COUNTIF(Rumusan!$G$8:$G$507,1))</f>
        <v/>
      </c>
      <c r="C23" s="138" t="str">
        <f>IF(A23="","",COUNTIF(Rumusan!$T$8:$T$507,"A"))</f>
        <v/>
      </c>
      <c r="D23" s="139" t="str">
        <f>IF(A23="","",COUNTIF(Rumusan!$T$8:$T$507,"A-"))</f>
        <v/>
      </c>
      <c r="E23" s="139" t="str">
        <f>IF(A23="","",COUNTIF(Rumusan!$T$8:$T$507,"B+"))</f>
        <v/>
      </c>
      <c r="F23" s="139" t="str">
        <f>IF(A23="","",COUNTIF(Rumusan!$T$8:$T$507,"B"))</f>
        <v/>
      </c>
      <c r="G23" s="139" t="str">
        <f>IF(A23="","",COUNTIF(Rumusan!$T$8:$T$507,"B-"))</f>
        <v/>
      </c>
      <c r="H23" s="139" t="str">
        <f>IF(A23="","",COUNTIF(Rumusan!$T$8:$T$507,"C+"))</f>
        <v/>
      </c>
      <c r="I23" s="139" t="str">
        <f>IF(A23="","",COUNTIF(Rumusan!$T$8:$T$507,"C"))</f>
        <v/>
      </c>
      <c r="J23" s="139" t="str">
        <f>IF(A23="","",COUNTIF(Rumusan!$T$8:$T$507,"D+"))</f>
        <v/>
      </c>
      <c r="K23" s="139" t="str">
        <f>IF(A23="","",COUNTIF(Rumusan!$T$8:$T$507,"D"))</f>
        <v/>
      </c>
      <c r="L23" s="139" t="str">
        <f>IF(A23="","",COUNTIF(Rumusan!$T$8:$T$507,"D-"))</f>
        <v/>
      </c>
      <c r="M23" s="139" t="str">
        <f>IF(A23="","",COUNTIF(Rumusan!$T$8:$T$507,"E"))</f>
        <v/>
      </c>
      <c r="N23" s="139" t="str">
        <f>IF(A23="","",COUNTIF(Rumusan!$T$8:$T$507,"T"))</f>
        <v/>
      </c>
      <c r="O23" s="139" t="str">
        <f>IF(A23="","",SUM(C23:I23))</f>
        <v/>
      </c>
      <c r="P23" s="140" t="str">
        <f>IF(A23="","",SUM(J23:N23))</f>
        <v/>
      </c>
      <c r="Q23" s="141" t="str">
        <f>IF(OR(A23="",B23="",B23=0),"",O23/B23*100)</f>
        <v/>
      </c>
      <c r="R23" s="142" t="str">
        <f>IF(OR(A23="",B23="",B23=0),"",P23/B23*100)</f>
        <v/>
      </c>
      <c r="S23" s="143" t="str">
        <f>IF(OR(A23="",B23="",B23=0),"",SUM((C23*4)+(D23*3.67)+(E23*3.33)+(F23*3)+(G23*2.67)+(H23*2.33)+(I23*2)+(J23*1.67)+(K23*1.33)+(L23*1)+(M23*0)+(N23*0))/B23)</f>
        <v/>
      </c>
    </row>
    <row r="24" spans="1:19" ht="20.100000000000001" customHeight="1" x14ac:dyDescent="0.25">
      <c r="A24" s="146"/>
      <c r="B24" s="146"/>
      <c r="C24" s="146"/>
      <c r="D24" s="146"/>
      <c r="E24" s="146"/>
      <c r="F24" s="146"/>
      <c r="G24" s="146"/>
      <c r="H24" s="146"/>
      <c r="I24" s="146"/>
      <c r="J24" s="146"/>
      <c r="K24" s="146"/>
      <c r="L24" s="146"/>
      <c r="M24" s="146"/>
      <c r="N24" s="146"/>
      <c r="O24" s="146"/>
      <c r="P24" s="146"/>
      <c r="Q24" s="147"/>
      <c r="R24" s="147"/>
      <c r="S24" s="147"/>
    </row>
    <row r="25" spans="1:19" ht="24.95" customHeight="1" x14ac:dyDescent="0.25">
      <c r="A25" s="203" t="s">
        <v>146</v>
      </c>
      <c r="B25" s="203"/>
      <c r="C25" s="203"/>
      <c r="D25" s="203"/>
      <c r="E25" s="203"/>
      <c r="F25" s="203"/>
      <c r="G25" s="203"/>
      <c r="H25" s="203"/>
      <c r="I25" s="203"/>
      <c r="J25" s="203"/>
      <c r="K25" s="203"/>
      <c r="L25" s="203"/>
      <c r="M25" s="203"/>
      <c r="N25" s="203"/>
      <c r="O25" s="203"/>
      <c r="P25" s="203"/>
      <c r="Q25" s="203"/>
      <c r="R25" s="203"/>
      <c r="S25" s="203"/>
    </row>
    <row r="26" spans="1:19" ht="24.95" customHeight="1" x14ac:dyDescent="0.25">
      <c r="A26" s="131" t="s">
        <v>147</v>
      </c>
      <c r="B26" s="132" t="str">
        <f>IF(A31="","",TAHUN)</f>
        <v/>
      </c>
      <c r="C26" s="146"/>
      <c r="D26" s="146"/>
      <c r="E26" s="146"/>
      <c r="F26" s="146"/>
      <c r="G26" s="146"/>
      <c r="H26" s="146"/>
      <c r="I26" s="146"/>
      <c r="J26" s="146"/>
      <c r="K26" s="146"/>
      <c r="L26" s="146"/>
      <c r="M26" s="146"/>
      <c r="N26" s="146"/>
      <c r="O26" s="146"/>
      <c r="P26" s="146"/>
      <c r="Q26" s="147"/>
      <c r="R26" s="147"/>
      <c r="S26" s="147"/>
    </row>
    <row r="27" spans="1:19" ht="24.95" customHeight="1" thickBot="1" x14ac:dyDescent="0.3">
      <c r="A27" s="131" t="s">
        <v>148</v>
      </c>
      <c r="B27" s="132" t="str">
        <f>IF(A31="","",SEM)</f>
        <v/>
      </c>
    </row>
    <row r="28" spans="1:19" ht="24.95" customHeight="1" x14ac:dyDescent="0.25">
      <c r="A28" s="204" t="s">
        <v>49</v>
      </c>
      <c r="B28" s="207" t="s">
        <v>142</v>
      </c>
      <c r="C28" s="210" t="s">
        <v>139</v>
      </c>
      <c r="D28" s="211"/>
      <c r="E28" s="211"/>
      <c r="F28" s="211"/>
      <c r="G28" s="211"/>
      <c r="H28" s="211"/>
      <c r="I28" s="211"/>
      <c r="J28" s="211"/>
      <c r="K28" s="211"/>
      <c r="L28" s="211"/>
      <c r="M28" s="211"/>
      <c r="N28" s="211"/>
      <c r="O28" s="211"/>
      <c r="P28" s="212"/>
      <c r="Q28" s="213" t="s">
        <v>140</v>
      </c>
      <c r="R28" s="237"/>
      <c r="S28" s="214" t="s">
        <v>141</v>
      </c>
    </row>
    <row r="29" spans="1:19" ht="54.95" customHeight="1" x14ac:dyDescent="0.25">
      <c r="A29" s="205"/>
      <c r="B29" s="208"/>
      <c r="C29" s="218" t="s">
        <v>11</v>
      </c>
      <c r="D29" s="219"/>
      <c r="E29" s="219" t="s">
        <v>14</v>
      </c>
      <c r="F29" s="219"/>
      <c r="G29" s="219" t="s">
        <v>18</v>
      </c>
      <c r="H29" s="219"/>
      <c r="I29" s="219"/>
      <c r="J29" s="219"/>
      <c r="K29" s="219"/>
      <c r="L29" s="219" t="s">
        <v>21</v>
      </c>
      <c r="M29" s="219"/>
      <c r="N29" s="219"/>
      <c r="O29" s="219" t="s">
        <v>18</v>
      </c>
      <c r="P29" s="223" t="s">
        <v>21</v>
      </c>
      <c r="Q29" s="225" t="s">
        <v>18</v>
      </c>
      <c r="R29" s="235" t="s">
        <v>21</v>
      </c>
      <c r="S29" s="227"/>
    </row>
    <row r="30" spans="1:19" ht="24.95" customHeight="1" thickBot="1" x14ac:dyDescent="0.3">
      <c r="A30" s="206"/>
      <c r="B30" s="209"/>
      <c r="C30" s="134" t="s">
        <v>12</v>
      </c>
      <c r="D30" s="135" t="s">
        <v>13</v>
      </c>
      <c r="E30" s="135" t="s">
        <v>15</v>
      </c>
      <c r="F30" s="135" t="s">
        <v>16</v>
      </c>
      <c r="G30" s="135" t="s">
        <v>17</v>
      </c>
      <c r="H30" s="135" t="s">
        <v>19</v>
      </c>
      <c r="I30" s="135" t="s">
        <v>20</v>
      </c>
      <c r="J30" s="135" t="s">
        <v>22</v>
      </c>
      <c r="K30" s="135" t="s">
        <v>23</v>
      </c>
      <c r="L30" s="135" t="s">
        <v>24</v>
      </c>
      <c r="M30" s="135" t="s">
        <v>25</v>
      </c>
      <c r="N30" s="135" t="s">
        <v>26</v>
      </c>
      <c r="O30" s="222"/>
      <c r="P30" s="224"/>
      <c r="Q30" s="226"/>
      <c r="R30" s="236"/>
      <c r="S30" s="228"/>
    </row>
    <row r="31" spans="1:19" ht="24.95" customHeight="1" thickBot="1" x14ac:dyDescent="0.3">
      <c r="A31" s="136" t="str">
        <f>IF(JENISKUR="OJT",NAMAKUR,"")</f>
        <v/>
      </c>
      <c r="B31" s="137" t="str">
        <f>IF(A31="","",COUNTIF(Rumusan!$G$8:$G$507,1))</f>
        <v/>
      </c>
      <c r="C31" s="138" t="str">
        <f>IF(A31="","",COUNTIF(Rumusan!$T$8:$T$507,"A"))</f>
        <v/>
      </c>
      <c r="D31" s="139" t="str">
        <f>IF(A31="","",COUNTIF(Rumusan!$T$8:$T$507,"A-"))</f>
        <v/>
      </c>
      <c r="E31" s="139" t="str">
        <f>IF(A31="","",COUNTIF(Rumusan!$T$8:$T$507,"B+"))</f>
        <v/>
      </c>
      <c r="F31" s="139" t="str">
        <f>IF(A31="","",COUNTIF(Rumusan!$T$8:$T$507,"B"))</f>
        <v/>
      </c>
      <c r="G31" s="139" t="str">
        <f>IF(A31="","",COUNTIF(Rumusan!$T$8:$T$507,"B-"))</f>
        <v/>
      </c>
      <c r="H31" s="139" t="str">
        <f>IF(A31="","",COUNTIF(Rumusan!$T$8:$T$507,"C+"))</f>
        <v/>
      </c>
      <c r="I31" s="139" t="str">
        <f>IF(A31="","",COUNTIF(Rumusan!$T$8:$T$507,"C"))</f>
        <v/>
      </c>
      <c r="J31" s="139" t="str">
        <f>IF(A31="","",COUNTIF(Rumusan!$T$8:$T$507,"D+"))</f>
        <v/>
      </c>
      <c r="K31" s="139" t="str">
        <f>IF(A31="","",COUNTIF(Rumusan!$T$8:$T$507,"D"))</f>
        <v/>
      </c>
      <c r="L31" s="139" t="str">
        <f>IF(A31="","",COUNTIF(Rumusan!$T$8:$T$507,"D-"))</f>
        <v/>
      </c>
      <c r="M31" s="139" t="str">
        <f>IF(A31="","",COUNTIF(Rumusan!$T$8:$T$507,"E"))</f>
        <v/>
      </c>
      <c r="N31" s="139" t="str">
        <f>IF(A31="","",COUNTIF(Rumusan!$T$8:$T$507,"T"))</f>
        <v/>
      </c>
      <c r="O31" s="139" t="str">
        <f>IF(A31="","",SUM(C31:I31))</f>
        <v/>
      </c>
      <c r="P31" s="140" t="str">
        <f>IF(A31="","",SUM(J31:N31))</f>
        <v/>
      </c>
      <c r="Q31" s="141" t="str">
        <f>IF(OR(A31="",B31="",B31=0),"",O31/B31*100)</f>
        <v/>
      </c>
      <c r="R31" s="148" t="str">
        <f>IF(OR(A31="",B31="",B31=0),"",P31/B31*100)</f>
        <v/>
      </c>
      <c r="S31" s="142"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8" t="s">
        <v>66</v>
      </c>
      <c r="B1" s="238"/>
      <c r="C1" s="238"/>
      <c r="D1" s="238"/>
      <c r="E1" s="238" t="s">
        <v>67</v>
      </c>
      <c r="F1" s="238"/>
      <c r="G1" s="238"/>
      <c r="H1" s="238"/>
      <c r="I1" s="238" t="s">
        <v>138</v>
      </c>
      <c r="J1" s="238"/>
      <c r="K1" s="238"/>
      <c r="L1" s="238"/>
      <c r="M1" s="238" t="s">
        <v>137</v>
      </c>
      <c r="N1" s="238"/>
      <c r="O1" s="238"/>
      <c r="P1" s="238"/>
      <c r="Q1" s="101"/>
      <c r="R1" s="11"/>
    </row>
    <row r="2" spans="1:18" ht="24.75" customHeight="1" x14ac:dyDescent="0.25">
      <c r="A2" s="108" t="s">
        <v>26</v>
      </c>
      <c r="B2" s="108" t="s">
        <v>26</v>
      </c>
      <c r="C2" s="108">
        <v>0</v>
      </c>
      <c r="D2" s="108" t="s">
        <v>68</v>
      </c>
      <c r="E2" s="112" t="s">
        <v>26</v>
      </c>
      <c r="F2" s="112" t="s">
        <v>26</v>
      </c>
      <c r="G2" s="112">
        <v>0</v>
      </c>
      <c r="H2" s="112" t="s">
        <v>68</v>
      </c>
      <c r="I2" s="116" t="s">
        <v>26</v>
      </c>
      <c r="J2" s="116" t="s">
        <v>26</v>
      </c>
      <c r="K2" s="116">
        <v>0</v>
      </c>
      <c r="L2" s="116" t="s">
        <v>68</v>
      </c>
      <c r="M2" s="121" t="s">
        <v>26</v>
      </c>
      <c r="N2" s="121" t="s">
        <v>26</v>
      </c>
      <c r="O2" s="121">
        <v>0</v>
      </c>
      <c r="P2" s="121" t="s">
        <v>68</v>
      </c>
      <c r="Q2" s="11"/>
      <c r="R2" s="11"/>
    </row>
    <row r="3" spans="1:18" ht="24.75" customHeight="1" x14ac:dyDescent="0.25">
      <c r="A3" s="108">
        <v>0</v>
      </c>
      <c r="B3" s="108" t="s">
        <v>25</v>
      </c>
      <c r="C3" s="108">
        <v>0</v>
      </c>
      <c r="D3" s="109" t="s">
        <v>21</v>
      </c>
      <c r="E3" s="112">
        <v>0</v>
      </c>
      <c r="F3" s="112" t="s">
        <v>25</v>
      </c>
      <c r="G3" s="112">
        <v>0</v>
      </c>
      <c r="H3" s="113" t="s">
        <v>65</v>
      </c>
      <c r="I3" s="116">
        <v>0</v>
      </c>
      <c r="J3" s="116" t="s">
        <v>25</v>
      </c>
      <c r="K3" s="116">
        <v>0</v>
      </c>
      <c r="L3" s="117" t="s">
        <v>65</v>
      </c>
      <c r="M3" s="121">
        <v>0</v>
      </c>
      <c r="N3" s="121" t="s">
        <v>25</v>
      </c>
      <c r="O3" s="121">
        <v>0</v>
      </c>
      <c r="P3" s="122" t="s">
        <v>21</v>
      </c>
      <c r="Q3" s="102"/>
      <c r="R3" s="11"/>
    </row>
    <row r="4" spans="1:18" ht="24.75" customHeight="1" x14ac:dyDescent="0.25">
      <c r="A4" s="108">
        <v>35</v>
      </c>
      <c r="B4" s="108" t="s">
        <v>24</v>
      </c>
      <c r="C4" s="110">
        <v>1</v>
      </c>
      <c r="D4" s="109" t="s">
        <v>21</v>
      </c>
      <c r="E4" s="112">
        <v>35</v>
      </c>
      <c r="F4" s="112" t="s">
        <v>24</v>
      </c>
      <c r="G4" s="114">
        <v>1</v>
      </c>
      <c r="H4" s="113" t="s">
        <v>65</v>
      </c>
      <c r="I4" s="116">
        <v>35</v>
      </c>
      <c r="J4" s="116" t="s">
        <v>24</v>
      </c>
      <c r="K4" s="118">
        <v>1</v>
      </c>
      <c r="L4" s="117" t="s">
        <v>65</v>
      </c>
      <c r="M4" s="121">
        <v>35</v>
      </c>
      <c r="N4" s="121" t="s">
        <v>24</v>
      </c>
      <c r="O4" s="123">
        <v>1</v>
      </c>
      <c r="P4" s="122" t="s">
        <v>21</v>
      </c>
      <c r="Q4" s="105"/>
      <c r="R4" s="11"/>
    </row>
    <row r="5" spans="1:18" ht="24.75" customHeight="1" x14ac:dyDescent="0.25">
      <c r="A5" s="108">
        <v>40</v>
      </c>
      <c r="B5" s="108" t="s">
        <v>23</v>
      </c>
      <c r="C5" s="110">
        <v>1.33</v>
      </c>
      <c r="D5" s="109" t="s">
        <v>21</v>
      </c>
      <c r="E5" s="112">
        <v>40</v>
      </c>
      <c r="F5" s="112" t="s">
        <v>23</v>
      </c>
      <c r="G5" s="114">
        <v>1.33</v>
      </c>
      <c r="H5" s="113" t="s">
        <v>65</v>
      </c>
      <c r="I5" s="116">
        <v>40</v>
      </c>
      <c r="J5" s="116" t="s">
        <v>23</v>
      </c>
      <c r="K5" s="118">
        <v>1.33</v>
      </c>
      <c r="L5" s="117" t="s">
        <v>65</v>
      </c>
      <c r="M5" s="121">
        <v>40</v>
      </c>
      <c r="N5" s="121" t="s">
        <v>23</v>
      </c>
      <c r="O5" s="123">
        <v>1.33</v>
      </c>
      <c r="P5" s="124" t="s">
        <v>18</v>
      </c>
      <c r="Q5" s="105"/>
      <c r="R5" s="11"/>
    </row>
    <row r="6" spans="1:18" ht="24.75" customHeight="1" x14ac:dyDescent="0.25">
      <c r="A6" s="108">
        <v>45</v>
      </c>
      <c r="B6" s="108" t="s">
        <v>22</v>
      </c>
      <c r="C6" s="110">
        <v>1.67</v>
      </c>
      <c r="D6" s="109" t="s">
        <v>21</v>
      </c>
      <c r="E6" s="112">
        <v>45</v>
      </c>
      <c r="F6" s="112" t="s">
        <v>22</v>
      </c>
      <c r="G6" s="114">
        <v>1.67</v>
      </c>
      <c r="H6" s="113" t="s">
        <v>65</v>
      </c>
      <c r="I6" s="116">
        <v>45</v>
      </c>
      <c r="J6" s="116" t="s">
        <v>22</v>
      </c>
      <c r="K6" s="118">
        <v>1.67</v>
      </c>
      <c r="L6" s="117" t="s">
        <v>65</v>
      </c>
      <c r="M6" s="121">
        <v>45</v>
      </c>
      <c r="N6" s="121" t="s">
        <v>22</v>
      </c>
      <c r="O6" s="123">
        <v>1.67</v>
      </c>
      <c r="P6" s="124" t="s">
        <v>18</v>
      </c>
      <c r="Q6" s="105"/>
      <c r="R6" s="11"/>
    </row>
    <row r="7" spans="1:18" ht="24.75" customHeight="1" x14ac:dyDescent="0.25">
      <c r="A7" s="108">
        <v>50</v>
      </c>
      <c r="B7" s="108" t="s">
        <v>20</v>
      </c>
      <c r="C7" s="110">
        <v>2</v>
      </c>
      <c r="D7" s="109" t="s">
        <v>18</v>
      </c>
      <c r="E7" s="112">
        <v>50</v>
      </c>
      <c r="F7" s="112" t="s">
        <v>20</v>
      </c>
      <c r="G7" s="114">
        <v>2</v>
      </c>
      <c r="H7" s="113" t="s">
        <v>65</v>
      </c>
      <c r="I7" s="116">
        <v>50</v>
      </c>
      <c r="J7" s="116" t="s">
        <v>20</v>
      </c>
      <c r="K7" s="118">
        <v>2</v>
      </c>
      <c r="L7" s="119" t="s">
        <v>64</v>
      </c>
      <c r="M7" s="121">
        <v>50</v>
      </c>
      <c r="N7" s="121" t="s">
        <v>20</v>
      </c>
      <c r="O7" s="123">
        <v>2</v>
      </c>
      <c r="P7" s="122" t="s">
        <v>18</v>
      </c>
      <c r="Q7" s="105"/>
      <c r="R7" s="11"/>
    </row>
    <row r="8" spans="1:18" ht="24.75" customHeight="1" x14ac:dyDescent="0.25">
      <c r="A8" s="108">
        <v>55</v>
      </c>
      <c r="B8" s="108" t="s">
        <v>19</v>
      </c>
      <c r="C8" s="110">
        <v>2.33</v>
      </c>
      <c r="D8" s="109" t="s">
        <v>18</v>
      </c>
      <c r="E8" s="112">
        <v>55</v>
      </c>
      <c r="F8" s="112" t="s">
        <v>19</v>
      </c>
      <c r="G8" s="114">
        <v>2.33</v>
      </c>
      <c r="H8" s="113" t="s">
        <v>65</v>
      </c>
      <c r="I8" s="116">
        <v>55</v>
      </c>
      <c r="J8" s="116" t="s">
        <v>19</v>
      </c>
      <c r="K8" s="118">
        <v>2.33</v>
      </c>
      <c r="L8" s="119" t="s">
        <v>64</v>
      </c>
      <c r="M8" s="121">
        <v>55</v>
      </c>
      <c r="N8" s="121" t="s">
        <v>19</v>
      </c>
      <c r="O8" s="123">
        <v>2.33</v>
      </c>
      <c r="P8" s="122" t="s">
        <v>18</v>
      </c>
      <c r="Q8" s="105"/>
      <c r="R8" s="11"/>
    </row>
    <row r="9" spans="1:18" ht="24.75" customHeight="1" x14ac:dyDescent="0.25">
      <c r="A9" s="108">
        <v>60</v>
      </c>
      <c r="B9" s="108" t="s">
        <v>17</v>
      </c>
      <c r="C9" s="110">
        <v>2.67</v>
      </c>
      <c r="D9" s="109" t="s">
        <v>14</v>
      </c>
      <c r="E9" s="112">
        <v>60</v>
      </c>
      <c r="F9" s="112" t="s">
        <v>17</v>
      </c>
      <c r="G9" s="114">
        <v>2.67</v>
      </c>
      <c r="H9" s="113" t="s">
        <v>64</v>
      </c>
      <c r="I9" s="116">
        <v>60</v>
      </c>
      <c r="J9" s="116" t="s">
        <v>17</v>
      </c>
      <c r="K9" s="118">
        <v>2.67</v>
      </c>
      <c r="L9" s="117" t="s">
        <v>64</v>
      </c>
      <c r="M9" s="121">
        <v>60</v>
      </c>
      <c r="N9" s="121" t="s">
        <v>17</v>
      </c>
      <c r="O9" s="123">
        <v>2.67</v>
      </c>
      <c r="P9" s="124" t="s">
        <v>18</v>
      </c>
      <c r="Q9" s="105"/>
      <c r="R9" s="11"/>
    </row>
    <row r="10" spans="1:18" ht="24.75" customHeight="1" x14ac:dyDescent="0.25">
      <c r="A10" s="108">
        <v>65</v>
      </c>
      <c r="B10" s="108" t="s">
        <v>16</v>
      </c>
      <c r="C10" s="110">
        <v>3</v>
      </c>
      <c r="D10" s="109" t="s">
        <v>14</v>
      </c>
      <c r="E10" s="112">
        <v>65</v>
      </c>
      <c r="F10" s="112" t="s">
        <v>16</v>
      </c>
      <c r="G10" s="114">
        <v>3</v>
      </c>
      <c r="H10" s="113" t="s">
        <v>64</v>
      </c>
      <c r="I10" s="116">
        <v>65</v>
      </c>
      <c r="J10" s="116" t="s">
        <v>16</v>
      </c>
      <c r="K10" s="118">
        <v>3</v>
      </c>
      <c r="L10" s="117" t="s">
        <v>64</v>
      </c>
      <c r="M10" s="121">
        <v>65</v>
      </c>
      <c r="N10" s="121" t="s">
        <v>16</v>
      </c>
      <c r="O10" s="123">
        <v>3</v>
      </c>
      <c r="P10" s="122" t="s">
        <v>14</v>
      </c>
      <c r="Q10" s="105"/>
      <c r="R10" s="11"/>
    </row>
    <row r="11" spans="1:18" ht="24.75" customHeight="1" x14ac:dyDescent="0.25">
      <c r="A11" s="108">
        <v>70</v>
      </c>
      <c r="B11" s="108" t="s">
        <v>15</v>
      </c>
      <c r="C11" s="110">
        <v>3.33</v>
      </c>
      <c r="D11" s="109" t="s">
        <v>14</v>
      </c>
      <c r="E11" s="112">
        <v>70</v>
      </c>
      <c r="F11" s="112" t="s">
        <v>15</v>
      </c>
      <c r="G11" s="114">
        <v>3.33</v>
      </c>
      <c r="H11" s="113" t="s">
        <v>64</v>
      </c>
      <c r="I11" s="116">
        <v>70</v>
      </c>
      <c r="J11" s="116" t="s">
        <v>15</v>
      </c>
      <c r="K11" s="118">
        <v>3.33</v>
      </c>
      <c r="L11" s="117" t="s">
        <v>64</v>
      </c>
      <c r="M11" s="121">
        <v>70</v>
      </c>
      <c r="N11" s="121" t="s">
        <v>15</v>
      </c>
      <c r="O11" s="123">
        <v>3.33</v>
      </c>
      <c r="P11" s="122" t="s">
        <v>14</v>
      </c>
      <c r="Q11" s="105"/>
      <c r="R11" s="11"/>
    </row>
    <row r="12" spans="1:18" ht="24.75" customHeight="1" x14ac:dyDescent="0.25">
      <c r="A12" s="108">
        <v>80</v>
      </c>
      <c r="B12" s="108" t="s">
        <v>13</v>
      </c>
      <c r="C12" s="110">
        <v>3.67</v>
      </c>
      <c r="D12" s="109" t="s">
        <v>11</v>
      </c>
      <c r="E12" s="112">
        <v>80</v>
      </c>
      <c r="F12" s="112" t="s">
        <v>13</v>
      </c>
      <c r="G12" s="114">
        <v>3.67</v>
      </c>
      <c r="H12" s="113" t="s">
        <v>63</v>
      </c>
      <c r="I12" s="116">
        <v>80</v>
      </c>
      <c r="J12" s="116" t="s">
        <v>13</v>
      </c>
      <c r="K12" s="118">
        <v>3.67</v>
      </c>
      <c r="L12" s="119" t="s">
        <v>64</v>
      </c>
      <c r="M12" s="121">
        <v>80</v>
      </c>
      <c r="N12" s="121" t="s">
        <v>13</v>
      </c>
      <c r="O12" s="123">
        <v>3.67</v>
      </c>
      <c r="P12" s="122" t="s">
        <v>11</v>
      </c>
      <c r="Q12" s="105"/>
      <c r="R12" s="11"/>
    </row>
    <row r="13" spans="1:18" ht="24.75" customHeight="1" x14ac:dyDescent="0.25">
      <c r="A13" s="111">
        <v>90</v>
      </c>
      <c r="B13" s="111" t="s">
        <v>12</v>
      </c>
      <c r="C13" s="110">
        <v>4</v>
      </c>
      <c r="D13" s="109" t="s">
        <v>11</v>
      </c>
      <c r="E13" s="115">
        <v>90</v>
      </c>
      <c r="F13" s="115" t="s">
        <v>12</v>
      </c>
      <c r="G13" s="114">
        <v>4</v>
      </c>
      <c r="H13" s="113" t="s">
        <v>62</v>
      </c>
      <c r="I13" s="120">
        <v>90</v>
      </c>
      <c r="J13" s="120" t="s">
        <v>12</v>
      </c>
      <c r="K13" s="118">
        <v>4</v>
      </c>
      <c r="L13" s="119" t="s">
        <v>64</v>
      </c>
      <c r="M13" s="125">
        <v>90</v>
      </c>
      <c r="N13" s="125" t="s">
        <v>12</v>
      </c>
      <c r="O13" s="123">
        <v>4</v>
      </c>
      <c r="P13" s="122" t="s">
        <v>11</v>
      </c>
      <c r="Q13" s="105"/>
      <c r="R13" s="11"/>
    </row>
    <row r="14" spans="1:18" ht="24.75" customHeight="1" x14ac:dyDescent="0.25">
      <c r="I14" s="103"/>
      <c r="J14" s="103"/>
      <c r="K14" s="106"/>
      <c r="L14" s="104"/>
      <c r="M14" s="103"/>
      <c r="N14" s="103"/>
      <c r="O14" s="106"/>
      <c r="P14" s="104"/>
      <c r="Q14" s="105"/>
      <c r="R14" s="11"/>
    </row>
    <row r="15" spans="1:18" ht="24.75" customHeight="1" x14ac:dyDescent="0.25">
      <c r="I15" s="107"/>
      <c r="J15" s="107"/>
      <c r="K15" s="106"/>
      <c r="L15" s="104"/>
      <c r="M15" s="107"/>
      <c r="N15" s="107"/>
      <c r="O15" s="106"/>
      <c r="P15" s="104"/>
      <c r="Q15" s="105"/>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2017-02-07T09:06:18Z</dcterms:modified>
  <cp:category>Copyright by D@niel2016</cp:category>
</cp:coreProperties>
</file>